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bookViews>
  <sheets>
    <sheet name="仮計算 (月割対応版)" sheetId="9" r:id="rId1"/>
    <sheet name="税率等" sheetId="4" state="hidden" r:id="rId2"/>
    <sheet name="4" sheetId="11" state="hidden" r:id="rId3"/>
    <sheet name="5" sheetId="12" state="hidden" r:id="rId4"/>
    <sheet name="6" sheetId="13" state="hidden" r:id="rId5"/>
    <sheet name="7" sheetId="14" state="hidden" r:id="rId6"/>
    <sheet name="8" sheetId="15" state="hidden" r:id="rId7"/>
    <sheet name="9" sheetId="16" state="hidden" r:id="rId8"/>
    <sheet name="10" sheetId="17" state="hidden" r:id="rId9"/>
    <sheet name="11" sheetId="18" state="hidden" r:id="rId10"/>
    <sheet name="12" sheetId="19" state="hidden" r:id="rId11"/>
    <sheet name="13" sheetId="20" state="hidden" r:id="rId12"/>
    <sheet name="14" sheetId="21" state="hidden" r:id="rId13"/>
    <sheet name="15" sheetId="22" state="hidden" r:id="rId14"/>
  </sheets>
  <definedNames>
    <definedName name="_xlnm.Print_Area" localSheetId="0">'仮計算 (月割対応版)'!$A$1:$S$23</definedName>
  </definedNames>
  <calcPr calcId="162913"/>
</workbook>
</file>

<file path=xl/calcChain.xml><?xml version="1.0" encoding="utf-8"?>
<calcChain xmlns="http://schemas.openxmlformats.org/spreadsheetml/2006/main">
  <c r="C8" i="9" l="1"/>
  <c r="C6" i="9" l="1"/>
  <c r="B23" i="4" l="1"/>
  <c r="B22" i="4"/>
  <c r="B21" i="4"/>
  <c r="B20" i="4"/>
  <c r="B19" i="4"/>
  <c r="B18" i="4"/>
  <c r="B17" i="4"/>
  <c r="B16" i="4"/>
  <c r="B15" i="4"/>
  <c r="B14" i="4"/>
  <c r="B13" i="4"/>
  <c r="B12" i="4"/>
  <c r="B9" i="4"/>
  <c r="B11" i="4" s="1"/>
  <c r="B10" i="4" l="1"/>
  <c r="S23" i="9"/>
  <c r="F5" i="4" l="1"/>
  <c r="C5" i="4"/>
  <c r="B5" i="4"/>
  <c r="C7" i="9" l="1"/>
  <c r="F6" i="4" l="1"/>
  <c r="E6" i="4"/>
  <c r="D6" i="4"/>
  <c r="C6" i="4"/>
  <c r="B6" i="4"/>
  <c r="E5" i="4"/>
  <c r="D5" i="4"/>
  <c r="C9" i="9" l="1"/>
  <c r="C10" i="9"/>
  <c r="C11" i="9"/>
  <c r="W8" i="22" l="1"/>
  <c r="P8" i="22"/>
  <c r="O8" i="22"/>
  <c r="N8" i="22"/>
  <c r="K8" i="22"/>
  <c r="I8" i="22"/>
  <c r="F8" i="22"/>
  <c r="G8" i="22" s="1"/>
  <c r="E8" i="22"/>
  <c r="B8" i="22"/>
  <c r="A8" i="22"/>
  <c r="W7" i="22"/>
  <c r="P7" i="22"/>
  <c r="O7" i="22"/>
  <c r="N7" i="22"/>
  <c r="K7" i="22"/>
  <c r="I7" i="22"/>
  <c r="F7" i="22"/>
  <c r="G7" i="22" s="1"/>
  <c r="E7" i="22"/>
  <c r="B7" i="22"/>
  <c r="A7" i="22"/>
  <c r="W6" i="22"/>
  <c r="P6" i="22"/>
  <c r="O6" i="22"/>
  <c r="N6" i="22"/>
  <c r="K6" i="22"/>
  <c r="I6" i="22"/>
  <c r="F6" i="22"/>
  <c r="G6" i="22" s="1"/>
  <c r="E6" i="22"/>
  <c r="B6" i="22"/>
  <c r="A6" i="22"/>
  <c r="W5" i="22"/>
  <c r="P5" i="22"/>
  <c r="O5" i="22"/>
  <c r="N5" i="22"/>
  <c r="K5" i="22"/>
  <c r="I5" i="22"/>
  <c r="F5" i="22"/>
  <c r="G5" i="22" s="1"/>
  <c r="E5" i="22"/>
  <c r="B5" i="22"/>
  <c r="A5" i="22"/>
  <c r="W4" i="22"/>
  <c r="P4" i="22"/>
  <c r="O4" i="22"/>
  <c r="N4" i="22"/>
  <c r="K4" i="22"/>
  <c r="I4" i="22"/>
  <c r="F4" i="22"/>
  <c r="G4" i="22" s="1"/>
  <c r="E4" i="22"/>
  <c r="B4" i="22"/>
  <c r="A4" i="22"/>
  <c r="W3" i="22"/>
  <c r="P3" i="22"/>
  <c r="O3" i="22"/>
  <c r="N3" i="22"/>
  <c r="K3" i="22"/>
  <c r="I3" i="22"/>
  <c r="F3" i="22"/>
  <c r="G3" i="22" s="1"/>
  <c r="E3" i="22"/>
  <c r="B3" i="22"/>
  <c r="A3" i="22"/>
  <c r="W2" i="22"/>
  <c r="P2" i="22"/>
  <c r="O2" i="22"/>
  <c r="N2" i="22"/>
  <c r="K2" i="22"/>
  <c r="I2" i="22"/>
  <c r="F2" i="22"/>
  <c r="G2" i="22" s="1"/>
  <c r="E2" i="22"/>
  <c r="B2" i="22"/>
  <c r="A2" i="22"/>
  <c r="A1" i="22"/>
  <c r="W8" i="21"/>
  <c r="P8" i="21"/>
  <c r="O8" i="21"/>
  <c r="N8" i="21"/>
  <c r="K8" i="21"/>
  <c r="I8" i="21"/>
  <c r="F8" i="21"/>
  <c r="G8" i="21" s="1"/>
  <c r="E8" i="21"/>
  <c r="B8" i="21"/>
  <c r="A8" i="21"/>
  <c r="W7" i="21"/>
  <c r="P7" i="21"/>
  <c r="O7" i="21"/>
  <c r="N7" i="21"/>
  <c r="K7" i="21"/>
  <c r="I7" i="21"/>
  <c r="F7" i="21"/>
  <c r="G7" i="21" s="1"/>
  <c r="E7" i="21"/>
  <c r="B7" i="21"/>
  <c r="A7" i="21"/>
  <c r="W6" i="21"/>
  <c r="P6" i="21"/>
  <c r="O6" i="21"/>
  <c r="N6" i="21"/>
  <c r="K6" i="21"/>
  <c r="I6" i="21"/>
  <c r="F6" i="21"/>
  <c r="G6" i="21" s="1"/>
  <c r="E6" i="21"/>
  <c r="B6" i="21"/>
  <c r="A6" i="21"/>
  <c r="W5" i="21"/>
  <c r="P5" i="21"/>
  <c r="O5" i="21"/>
  <c r="N5" i="21"/>
  <c r="K5" i="21"/>
  <c r="I5" i="21"/>
  <c r="F5" i="21"/>
  <c r="G5" i="21" s="1"/>
  <c r="E5" i="21"/>
  <c r="B5" i="21"/>
  <c r="A5" i="21"/>
  <c r="W4" i="21"/>
  <c r="P4" i="21"/>
  <c r="O4" i="21"/>
  <c r="N4" i="21"/>
  <c r="K4" i="21"/>
  <c r="I4" i="21"/>
  <c r="F4" i="21"/>
  <c r="G4" i="21" s="1"/>
  <c r="E4" i="21"/>
  <c r="B4" i="21"/>
  <c r="A4" i="21"/>
  <c r="W3" i="21"/>
  <c r="P3" i="21"/>
  <c r="O3" i="21"/>
  <c r="N3" i="21"/>
  <c r="K3" i="21"/>
  <c r="I3" i="21"/>
  <c r="F3" i="21"/>
  <c r="G3" i="21" s="1"/>
  <c r="E3" i="21"/>
  <c r="B3" i="21"/>
  <c r="A3" i="21"/>
  <c r="W2" i="21"/>
  <c r="P2" i="21"/>
  <c r="O2" i="21"/>
  <c r="N2" i="21"/>
  <c r="K2" i="21"/>
  <c r="I2" i="21"/>
  <c r="F2" i="21"/>
  <c r="G2" i="21" s="1"/>
  <c r="E2" i="21"/>
  <c r="B2" i="21"/>
  <c r="A2" i="21"/>
  <c r="A1" i="21"/>
  <c r="W8" i="20"/>
  <c r="P8" i="20"/>
  <c r="O8" i="20"/>
  <c r="N8" i="20"/>
  <c r="K8" i="20"/>
  <c r="I8" i="20"/>
  <c r="F8" i="20"/>
  <c r="G8" i="20" s="1"/>
  <c r="E8" i="20"/>
  <c r="B8" i="20"/>
  <c r="A8" i="20"/>
  <c r="W7" i="20"/>
  <c r="P7" i="20"/>
  <c r="O7" i="20"/>
  <c r="N7" i="20"/>
  <c r="K7" i="20"/>
  <c r="I7" i="20"/>
  <c r="F7" i="20"/>
  <c r="G7" i="20" s="1"/>
  <c r="E7" i="20"/>
  <c r="B7" i="20"/>
  <c r="A7" i="20"/>
  <c r="W6" i="20"/>
  <c r="P6" i="20"/>
  <c r="O6" i="20"/>
  <c r="N6" i="20"/>
  <c r="K6" i="20"/>
  <c r="I6" i="20"/>
  <c r="F6" i="20"/>
  <c r="G6" i="20" s="1"/>
  <c r="E6" i="20"/>
  <c r="B6" i="20"/>
  <c r="A6" i="20"/>
  <c r="W5" i="20"/>
  <c r="P5" i="20"/>
  <c r="O5" i="20"/>
  <c r="N5" i="20"/>
  <c r="K5" i="20"/>
  <c r="I5" i="20"/>
  <c r="F5" i="20"/>
  <c r="G5" i="20" s="1"/>
  <c r="E5" i="20"/>
  <c r="B5" i="20"/>
  <c r="A5" i="20"/>
  <c r="W4" i="20"/>
  <c r="P4" i="20"/>
  <c r="O4" i="20"/>
  <c r="N4" i="20"/>
  <c r="K4" i="20"/>
  <c r="I4" i="20"/>
  <c r="F4" i="20"/>
  <c r="G4" i="20" s="1"/>
  <c r="E4" i="20"/>
  <c r="B4" i="20"/>
  <c r="A4" i="20"/>
  <c r="W3" i="20"/>
  <c r="P3" i="20"/>
  <c r="O3" i="20"/>
  <c r="N3" i="20"/>
  <c r="K3" i="20"/>
  <c r="I3" i="20"/>
  <c r="F3" i="20"/>
  <c r="G3" i="20" s="1"/>
  <c r="E3" i="20"/>
  <c r="B3" i="20"/>
  <c r="A3" i="20"/>
  <c r="W2" i="20"/>
  <c r="P2" i="20"/>
  <c r="O2" i="20"/>
  <c r="N2" i="20"/>
  <c r="K2" i="20"/>
  <c r="I2" i="20"/>
  <c r="F2" i="20"/>
  <c r="G2" i="20" s="1"/>
  <c r="E2" i="20"/>
  <c r="B2" i="20"/>
  <c r="A2" i="20"/>
  <c r="A1" i="20"/>
  <c r="W8" i="19"/>
  <c r="P8" i="19"/>
  <c r="O8" i="19"/>
  <c r="N8" i="19"/>
  <c r="K8" i="19"/>
  <c r="I8" i="19"/>
  <c r="F8" i="19"/>
  <c r="G8" i="19" s="1"/>
  <c r="E8" i="19"/>
  <c r="B8" i="19"/>
  <c r="A8" i="19"/>
  <c r="W7" i="19"/>
  <c r="P7" i="19"/>
  <c r="O7" i="19"/>
  <c r="N7" i="19"/>
  <c r="K7" i="19"/>
  <c r="I7" i="19"/>
  <c r="F7" i="19"/>
  <c r="G7" i="19" s="1"/>
  <c r="E7" i="19"/>
  <c r="B7" i="19"/>
  <c r="A7" i="19"/>
  <c r="W6" i="19"/>
  <c r="P6" i="19"/>
  <c r="O6" i="19"/>
  <c r="N6" i="19"/>
  <c r="K6" i="19"/>
  <c r="I6" i="19"/>
  <c r="F6" i="19"/>
  <c r="G6" i="19" s="1"/>
  <c r="E6" i="19"/>
  <c r="B6" i="19"/>
  <c r="A6" i="19"/>
  <c r="W5" i="19"/>
  <c r="P5" i="19"/>
  <c r="O5" i="19"/>
  <c r="N5" i="19"/>
  <c r="K5" i="19"/>
  <c r="I5" i="19"/>
  <c r="F5" i="19"/>
  <c r="G5" i="19" s="1"/>
  <c r="E5" i="19"/>
  <c r="B5" i="19"/>
  <c r="A5" i="19"/>
  <c r="W4" i="19"/>
  <c r="P4" i="19"/>
  <c r="O4" i="19"/>
  <c r="N4" i="19"/>
  <c r="K4" i="19"/>
  <c r="I4" i="19"/>
  <c r="F4" i="19"/>
  <c r="G4" i="19" s="1"/>
  <c r="E4" i="19"/>
  <c r="B4" i="19"/>
  <c r="A4" i="19"/>
  <c r="W3" i="19"/>
  <c r="P3" i="19"/>
  <c r="O3" i="19"/>
  <c r="N3" i="19"/>
  <c r="K3" i="19"/>
  <c r="I3" i="19"/>
  <c r="F3" i="19"/>
  <c r="G3" i="19" s="1"/>
  <c r="E3" i="19"/>
  <c r="B3" i="19"/>
  <c r="A3" i="19"/>
  <c r="W2" i="19"/>
  <c r="P2" i="19"/>
  <c r="O2" i="19"/>
  <c r="N2" i="19"/>
  <c r="K2" i="19"/>
  <c r="I2" i="19"/>
  <c r="F2" i="19"/>
  <c r="G2" i="19" s="1"/>
  <c r="E2" i="19"/>
  <c r="B2" i="19"/>
  <c r="A2" i="19"/>
  <c r="A1" i="19"/>
  <c r="W8" i="18"/>
  <c r="P8" i="18"/>
  <c r="O8" i="18"/>
  <c r="N8" i="18"/>
  <c r="K8" i="18"/>
  <c r="I8" i="18"/>
  <c r="F8" i="18"/>
  <c r="G8" i="18" s="1"/>
  <c r="E8" i="18"/>
  <c r="B8" i="18"/>
  <c r="A8" i="18"/>
  <c r="W7" i="18"/>
  <c r="P7" i="18"/>
  <c r="O7" i="18"/>
  <c r="N7" i="18"/>
  <c r="K7" i="18"/>
  <c r="I7" i="18"/>
  <c r="F7" i="18"/>
  <c r="G7" i="18" s="1"/>
  <c r="E7" i="18"/>
  <c r="B7" i="18"/>
  <c r="A7" i="18"/>
  <c r="W6" i="18"/>
  <c r="P6" i="18"/>
  <c r="O6" i="18"/>
  <c r="N6" i="18"/>
  <c r="K6" i="18"/>
  <c r="I6" i="18"/>
  <c r="F6" i="18"/>
  <c r="G6" i="18" s="1"/>
  <c r="E6" i="18"/>
  <c r="B6" i="18"/>
  <c r="A6" i="18"/>
  <c r="W5" i="18"/>
  <c r="P5" i="18"/>
  <c r="O5" i="18"/>
  <c r="N5" i="18"/>
  <c r="K5" i="18"/>
  <c r="I5" i="18"/>
  <c r="F5" i="18"/>
  <c r="G5" i="18" s="1"/>
  <c r="E5" i="18"/>
  <c r="B5" i="18"/>
  <c r="A5" i="18"/>
  <c r="W4" i="18"/>
  <c r="P4" i="18"/>
  <c r="O4" i="18"/>
  <c r="N4" i="18"/>
  <c r="K4" i="18"/>
  <c r="I4" i="18"/>
  <c r="F4" i="18"/>
  <c r="G4" i="18" s="1"/>
  <c r="E4" i="18"/>
  <c r="B4" i="18"/>
  <c r="A4" i="18"/>
  <c r="W3" i="18"/>
  <c r="P3" i="18"/>
  <c r="O3" i="18"/>
  <c r="N3" i="18"/>
  <c r="K3" i="18"/>
  <c r="I3" i="18"/>
  <c r="F3" i="18"/>
  <c r="G3" i="18" s="1"/>
  <c r="E3" i="18"/>
  <c r="B3" i="18"/>
  <c r="A3" i="18"/>
  <c r="W2" i="18"/>
  <c r="P2" i="18"/>
  <c r="O2" i="18"/>
  <c r="N2" i="18"/>
  <c r="K2" i="18"/>
  <c r="I2" i="18"/>
  <c r="F2" i="18"/>
  <c r="G2" i="18" s="1"/>
  <c r="E2" i="18"/>
  <c r="B2" i="18"/>
  <c r="A2" i="18"/>
  <c r="A1" i="18"/>
  <c r="W8" i="17"/>
  <c r="P8" i="17"/>
  <c r="O8" i="17"/>
  <c r="N8" i="17"/>
  <c r="K8" i="17"/>
  <c r="I8" i="17"/>
  <c r="F8" i="17"/>
  <c r="G8" i="17" s="1"/>
  <c r="E8" i="17"/>
  <c r="B8" i="17"/>
  <c r="A8" i="17"/>
  <c r="W7" i="17"/>
  <c r="P7" i="17"/>
  <c r="O7" i="17"/>
  <c r="N7" i="17"/>
  <c r="K7" i="17"/>
  <c r="I7" i="17"/>
  <c r="F7" i="17"/>
  <c r="G7" i="17" s="1"/>
  <c r="E7" i="17"/>
  <c r="B7" i="17"/>
  <c r="A7" i="17"/>
  <c r="W6" i="17"/>
  <c r="P6" i="17"/>
  <c r="O6" i="17"/>
  <c r="N6" i="17"/>
  <c r="K6" i="17"/>
  <c r="I6" i="17"/>
  <c r="F6" i="17"/>
  <c r="G6" i="17" s="1"/>
  <c r="E6" i="17"/>
  <c r="B6" i="17"/>
  <c r="A6" i="17"/>
  <c r="W5" i="17"/>
  <c r="P5" i="17"/>
  <c r="O5" i="17"/>
  <c r="N5" i="17"/>
  <c r="K5" i="17"/>
  <c r="I5" i="17"/>
  <c r="F5" i="17"/>
  <c r="G5" i="17" s="1"/>
  <c r="E5" i="17"/>
  <c r="B5" i="17"/>
  <c r="A5" i="17"/>
  <c r="W4" i="17"/>
  <c r="P4" i="17"/>
  <c r="O4" i="17"/>
  <c r="N4" i="17"/>
  <c r="K4" i="17"/>
  <c r="I4" i="17"/>
  <c r="F4" i="17"/>
  <c r="G4" i="17" s="1"/>
  <c r="E4" i="17"/>
  <c r="B4" i="17"/>
  <c r="A4" i="17"/>
  <c r="W3" i="17"/>
  <c r="P3" i="17"/>
  <c r="O3" i="17"/>
  <c r="N3" i="17"/>
  <c r="K3" i="17"/>
  <c r="I3" i="17"/>
  <c r="F3" i="17"/>
  <c r="G3" i="17" s="1"/>
  <c r="E3" i="17"/>
  <c r="B3" i="17"/>
  <c r="A3" i="17"/>
  <c r="W2" i="17"/>
  <c r="P2" i="17"/>
  <c r="O2" i="17"/>
  <c r="N2" i="17"/>
  <c r="K2" i="17"/>
  <c r="I2" i="17"/>
  <c r="F2" i="17"/>
  <c r="E2" i="17"/>
  <c r="B2" i="17"/>
  <c r="A2" i="17"/>
  <c r="A1" i="17"/>
  <c r="W8" i="16"/>
  <c r="P8" i="16"/>
  <c r="O8" i="16"/>
  <c r="N8" i="16"/>
  <c r="K8" i="16"/>
  <c r="I8" i="16"/>
  <c r="F8" i="16"/>
  <c r="G8" i="16" s="1"/>
  <c r="E8" i="16"/>
  <c r="B8" i="16"/>
  <c r="A8" i="16"/>
  <c r="W7" i="16"/>
  <c r="P7" i="16"/>
  <c r="O7" i="16"/>
  <c r="N7" i="16"/>
  <c r="K7" i="16"/>
  <c r="I7" i="16"/>
  <c r="F7" i="16"/>
  <c r="G7" i="16" s="1"/>
  <c r="E7" i="16"/>
  <c r="B7" i="16"/>
  <c r="A7" i="16"/>
  <c r="W6" i="16"/>
  <c r="P6" i="16"/>
  <c r="O6" i="16"/>
  <c r="N6" i="16"/>
  <c r="K6" i="16"/>
  <c r="I6" i="16"/>
  <c r="F6" i="16"/>
  <c r="G6" i="16" s="1"/>
  <c r="E6" i="16"/>
  <c r="B6" i="16"/>
  <c r="A6" i="16"/>
  <c r="W5" i="16"/>
  <c r="P5" i="16"/>
  <c r="O5" i="16"/>
  <c r="N5" i="16"/>
  <c r="K5" i="16"/>
  <c r="I5" i="16"/>
  <c r="F5" i="16"/>
  <c r="G5" i="16" s="1"/>
  <c r="E5" i="16"/>
  <c r="B5" i="16"/>
  <c r="A5" i="16"/>
  <c r="W4" i="16"/>
  <c r="P4" i="16"/>
  <c r="O4" i="16"/>
  <c r="N4" i="16"/>
  <c r="K4" i="16"/>
  <c r="I4" i="16"/>
  <c r="F4" i="16"/>
  <c r="G4" i="16" s="1"/>
  <c r="E4" i="16"/>
  <c r="B4" i="16"/>
  <c r="A4" i="16"/>
  <c r="W3" i="16"/>
  <c r="P3" i="16"/>
  <c r="O3" i="16"/>
  <c r="N3" i="16"/>
  <c r="K3" i="16"/>
  <c r="I3" i="16"/>
  <c r="F3" i="16"/>
  <c r="G3" i="16" s="1"/>
  <c r="E3" i="16"/>
  <c r="B3" i="16"/>
  <c r="A3" i="16"/>
  <c r="W2" i="16"/>
  <c r="P2" i="16"/>
  <c r="O2" i="16"/>
  <c r="N2" i="16"/>
  <c r="K2" i="16"/>
  <c r="I2" i="16"/>
  <c r="F2" i="16"/>
  <c r="G2" i="16" s="1"/>
  <c r="E2" i="16"/>
  <c r="B2" i="16"/>
  <c r="A2" i="16"/>
  <c r="A1" i="16"/>
  <c r="W8" i="15"/>
  <c r="P8" i="15"/>
  <c r="O8" i="15"/>
  <c r="N8" i="15"/>
  <c r="K8" i="15"/>
  <c r="I8" i="15"/>
  <c r="F8" i="15"/>
  <c r="G8" i="15" s="1"/>
  <c r="E8" i="15"/>
  <c r="B8" i="15"/>
  <c r="A8" i="15"/>
  <c r="W7" i="15"/>
  <c r="P7" i="15"/>
  <c r="O7" i="15"/>
  <c r="N7" i="15"/>
  <c r="K7" i="15"/>
  <c r="I7" i="15"/>
  <c r="F7" i="15"/>
  <c r="G7" i="15" s="1"/>
  <c r="E7" i="15"/>
  <c r="B7" i="15"/>
  <c r="A7" i="15"/>
  <c r="W6" i="15"/>
  <c r="P6" i="15"/>
  <c r="O6" i="15"/>
  <c r="N6" i="15"/>
  <c r="K6" i="15"/>
  <c r="I6" i="15"/>
  <c r="F6" i="15"/>
  <c r="G6" i="15" s="1"/>
  <c r="E6" i="15"/>
  <c r="B6" i="15"/>
  <c r="A6" i="15"/>
  <c r="W5" i="15"/>
  <c r="P5" i="15"/>
  <c r="O5" i="15"/>
  <c r="N5" i="15"/>
  <c r="K5" i="15"/>
  <c r="I5" i="15"/>
  <c r="F5" i="15"/>
  <c r="G5" i="15" s="1"/>
  <c r="E5" i="15"/>
  <c r="B5" i="15"/>
  <c r="A5" i="15"/>
  <c r="W4" i="15"/>
  <c r="P4" i="15"/>
  <c r="O4" i="15"/>
  <c r="N4" i="15"/>
  <c r="K4" i="15"/>
  <c r="I4" i="15"/>
  <c r="F4" i="15"/>
  <c r="G4" i="15" s="1"/>
  <c r="E4" i="15"/>
  <c r="B4" i="15"/>
  <c r="A4" i="15"/>
  <c r="W3" i="15"/>
  <c r="P3" i="15"/>
  <c r="O3" i="15"/>
  <c r="N3" i="15"/>
  <c r="K3" i="15"/>
  <c r="I3" i="15"/>
  <c r="F3" i="15"/>
  <c r="G3" i="15" s="1"/>
  <c r="E3" i="15"/>
  <c r="B3" i="15"/>
  <c r="A3" i="15"/>
  <c r="W2" i="15"/>
  <c r="P2" i="15"/>
  <c r="O2" i="15"/>
  <c r="N2" i="15"/>
  <c r="K2" i="15"/>
  <c r="I2" i="15"/>
  <c r="F2" i="15"/>
  <c r="G2" i="15" s="1"/>
  <c r="E2" i="15"/>
  <c r="B2" i="15"/>
  <c r="A2" i="15"/>
  <c r="A1" i="15"/>
  <c r="W8" i="14"/>
  <c r="P8" i="14"/>
  <c r="O8" i="14"/>
  <c r="N8" i="14"/>
  <c r="K8" i="14"/>
  <c r="I8" i="14"/>
  <c r="F8" i="14"/>
  <c r="G8" i="14" s="1"/>
  <c r="E8" i="14"/>
  <c r="B8" i="14"/>
  <c r="A8" i="14"/>
  <c r="W7" i="14"/>
  <c r="P7" i="14"/>
  <c r="O7" i="14"/>
  <c r="N7" i="14"/>
  <c r="K7" i="14"/>
  <c r="I7" i="14"/>
  <c r="F7" i="14"/>
  <c r="G7" i="14" s="1"/>
  <c r="E7" i="14"/>
  <c r="B7" i="14"/>
  <c r="A7" i="14"/>
  <c r="W6" i="14"/>
  <c r="P6" i="14"/>
  <c r="O6" i="14"/>
  <c r="N6" i="14"/>
  <c r="K6" i="14"/>
  <c r="I6" i="14"/>
  <c r="F6" i="14"/>
  <c r="G6" i="14" s="1"/>
  <c r="E6" i="14"/>
  <c r="B6" i="14"/>
  <c r="A6" i="14"/>
  <c r="W5" i="14"/>
  <c r="P5" i="14"/>
  <c r="O5" i="14"/>
  <c r="N5" i="14"/>
  <c r="K5" i="14"/>
  <c r="I5" i="14"/>
  <c r="F5" i="14"/>
  <c r="G5" i="14" s="1"/>
  <c r="E5" i="14"/>
  <c r="B5" i="14"/>
  <c r="A5" i="14"/>
  <c r="W4" i="14"/>
  <c r="P4" i="14"/>
  <c r="O4" i="14"/>
  <c r="N4" i="14"/>
  <c r="K4" i="14"/>
  <c r="I4" i="14"/>
  <c r="F4" i="14"/>
  <c r="G4" i="14" s="1"/>
  <c r="E4" i="14"/>
  <c r="B4" i="14"/>
  <c r="A4" i="14"/>
  <c r="W3" i="14"/>
  <c r="P3" i="14"/>
  <c r="O3" i="14"/>
  <c r="N3" i="14"/>
  <c r="K3" i="14"/>
  <c r="I3" i="14"/>
  <c r="F3" i="14"/>
  <c r="G3" i="14" s="1"/>
  <c r="E3" i="14"/>
  <c r="B3" i="14"/>
  <c r="A3" i="14"/>
  <c r="W2" i="14"/>
  <c r="P2" i="14"/>
  <c r="O2" i="14"/>
  <c r="N2" i="14"/>
  <c r="K2" i="14"/>
  <c r="I2" i="14"/>
  <c r="F2" i="14"/>
  <c r="G2" i="14" s="1"/>
  <c r="E2" i="14"/>
  <c r="B2" i="14"/>
  <c r="A2" i="14"/>
  <c r="A1" i="14"/>
  <c r="W8" i="13"/>
  <c r="P8" i="13"/>
  <c r="O8" i="13"/>
  <c r="N8" i="13"/>
  <c r="K8" i="13"/>
  <c r="I8" i="13"/>
  <c r="F8" i="13"/>
  <c r="G8" i="13" s="1"/>
  <c r="E8" i="13"/>
  <c r="B8" i="13"/>
  <c r="A8" i="13"/>
  <c r="W7" i="13"/>
  <c r="P7" i="13"/>
  <c r="O7" i="13"/>
  <c r="N7" i="13"/>
  <c r="K7" i="13"/>
  <c r="I7" i="13"/>
  <c r="F7" i="13"/>
  <c r="G7" i="13" s="1"/>
  <c r="E7" i="13"/>
  <c r="B7" i="13"/>
  <c r="A7" i="13"/>
  <c r="W6" i="13"/>
  <c r="P6" i="13"/>
  <c r="O6" i="13"/>
  <c r="N6" i="13"/>
  <c r="K6" i="13"/>
  <c r="I6" i="13"/>
  <c r="F6" i="13"/>
  <c r="G6" i="13" s="1"/>
  <c r="E6" i="13"/>
  <c r="B6" i="13"/>
  <c r="A6" i="13"/>
  <c r="W5" i="13"/>
  <c r="P5" i="13"/>
  <c r="O5" i="13"/>
  <c r="N5" i="13"/>
  <c r="K5" i="13"/>
  <c r="I5" i="13"/>
  <c r="F5" i="13"/>
  <c r="G5" i="13" s="1"/>
  <c r="E5" i="13"/>
  <c r="B5" i="13"/>
  <c r="A5" i="13"/>
  <c r="W4" i="13"/>
  <c r="P4" i="13"/>
  <c r="O4" i="13"/>
  <c r="N4" i="13"/>
  <c r="K4" i="13"/>
  <c r="I4" i="13"/>
  <c r="F4" i="13"/>
  <c r="G4" i="13" s="1"/>
  <c r="E4" i="13"/>
  <c r="B4" i="13"/>
  <c r="A4" i="13"/>
  <c r="W3" i="13"/>
  <c r="P3" i="13"/>
  <c r="O3" i="13"/>
  <c r="N3" i="13"/>
  <c r="K3" i="13"/>
  <c r="I3" i="13"/>
  <c r="F3" i="13"/>
  <c r="G3" i="13" s="1"/>
  <c r="E3" i="13"/>
  <c r="B3" i="13"/>
  <c r="A3" i="13"/>
  <c r="W2" i="13"/>
  <c r="P2" i="13"/>
  <c r="O2" i="13"/>
  <c r="N2" i="13"/>
  <c r="K2" i="13"/>
  <c r="I2" i="13"/>
  <c r="F2" i="13"/>
  <c r="G2" i="13" s="1"/>
  <c r="E2" i="13"/>
  <c r="B2" i="13"/>
  <c r="A2" i="13"/>
  <c r="A1" i="13"/>
  <c r="W8" i="12"/>
  <c r="P8" i="12"/>
  <c r="O8" i="12"/>
  <c r="N8" i="12"/>
  <c r="K8" i="12"/>
  <c r="I8" i="12"/>
  <c r="F8" i="12"/>
  <c r="G8" i="12" s="1"/>
  <c r="E8" i="12"/>
  <c r="B8" i="12"/>
  <c r="A8" i="12"/>
  <c r="W7" i="12"/>
  <c r="P7" i="12"/>
  <c r="O7" i="12"/>
  <c r="N7" i="12"/>
  <c r="K7" i="12"/>
  <c r="I7" i="12"/>
  <c r="F7" i="12"/>
  <c r="G7" i="12" s="1"/>
  <c r="E7" i="12"/>
  <c r="B7" i="12"/>
  <c r="A7" i="12"/>
  <c r="W6" i="12"/>
  <c r="P6" i="12"/>
  <c r="O6" i="12"/>
  <c r="N6" i="12"/>
  <c r="K6" i="12"/>
  <c r="I6" i="12"/>
  <c r="F6" i="12"/>
  <c r="G6" i="12" s="1"/>
  <c r="E6" i="12"/>
  <c r="B6" i="12"/>
  <c r="A6" i="12"/>
  <c r="W5" i="12"/>
  <c r="P5" i="12"/>
  <c r="O5" i="12"/>
  <c r="N5" i="12"/>
  <c r="K5" i="12"/>
  <c r="I5" i="12"/>
  <c r="F5" i="12"/>
  <c r="G5" i="12" s="1"/>
  <c r="E5" i="12"/>
  <c r="B5" i="12"/>
  <c r="A5" i="12"/>
  <c r="W4" i="12"/>
  <c r="P4" i="12"/>
  <c r="O4" i="12"/>
  <c r="N4" i="12"/>
  <c r="K4" i="12"/>
  <c r="I4" i="12"/>
  <c r="F4" i="12"/>
  <c r="G4" i="12" s="1"/>
  <c r="E4" i="12"/>
  <c r="B4" i="12"/>
  <c r="A4" i="12"/>
  <c r="W3" i="12"/>
  <c r="P3" i="12"/>
  <c r="O3" i="12"/>
  <c r="N3" i="12"/>
  <c r="K3" i="12"/>
  <c r="I3" i="12"/>
  <c r="F3" i="12"/>
  <c r="G3" i="12" s="1"/>
  <c r="E3" i="12"/>
  <c r="B3" i="12"/>
  <c r="A3" i="12"/>
  <c r="W2" i="12"/>
  <c r="P2" i="12"/>
  <c r="O2" i="12"/>
  <c r="N2" i="12"/>
  <c r="K2" i="12"/>
  <c r="I2" i="12"/>
  <c r="F2" i="12"/>
  <c r="G2" i="12" s="1"/>
  <c r="E2" i="12"/>
  <c r="B2" i="12"/>
  <c r="A2" i="12"/>
  <c r="A1" i="12"/>
  <c r="E2" i="11"/>
  <c r="N2" i="11"/>
  <c r="O2" i="11"/>
  <c r="P2" i="11"/>
  <c r="N3" i="11"/>
  <c r="O3" i="11"/>
  <c r="P3" i="11"/>
  <c r="N4" i="11"/>
  <c r="O4" i="11"/>
  <c r="P4" i="11"/>
  <c r="N5" i="11"/>
  <c r="O5" i="11"/>
  <c r="P5" i="11"/>
  <c r="N6" i="11"/>
  <c r="O6" i="11"/>
  <c r="P6" i="11"/>
  <c r="N7" i="11"/>
  <c r="O7" i="11"/>
  <c r="P7" i="11"/>
  <c r="N8" i="11"/>
  <c r="O8" i="11"/>
  <c r="P8" i="11"/>
  <c r="G2" i="17" l="1"/>
  <c r="Q2" i="17"/>
  <c r="R2" i="17" s="1"/>
  <c r="Q4" i="14"/>
  <c r="R4" i="14" s="1"/>
  <c r="Q8" i="14"/>
  <c r="R8" i="14" s="1"/>
  <c r="Q6" i="18"/>
  <c r="R6" i="18" s="1"/>
  <c r="Q8" i="15"/>
  <c r="R8" i="15" s="1"/>
  <c r="Q6" i="17"/>
  <c r="R6" i="17" s="1"/>
  <c r="Q4" i="21"/>
  <c r="R4" i="21" s="1"/>
  <c r="Q8" i="21"/>
  <c r="R8" i="21" s="1"/>
  <c r="Q4" i="20"/>
  <c r="R4" i="20" s="1"/>
  <c r="Q8" i="20"/>
  <c r="R8" i="20" s="1"/>
  <c r="Q6" i="15"/>
  <c r="R6" i="15" s="1"/>
  <c r="Q4" i="19"/>
  <c r="R4" i="19" s="1"/>
  <c r="Q8" i="19"/>
  <c r="R8" i="19" s="1"/>
  <c r="Q6" i="19"/>
  <c r="R6" i="19" s="1"/>
  <c r="Q6" i="14"/>
  <c r="R6" i="14" s="1"/>
  <c r="Q4" i="18"/>
  <c r="R4" i="18" s="1"/>
  <c r="Q8" i="18"/>
  <c r="R8" i="18" s="1"/>
  <c r="Q4" i="15"/>
  <c r="R4" i="15" s="1"/>
  <c r="Q6" i="13"/>
  <c r="R6" i="13" s="1"/>
  <c r="Q4" i="17"/>
  <c r="R4" i="17" s="1"/>
  <c r="Q8" i="17"/>
  <c r="R8" i="17" s="1"/>
  <c r="Q6" i="21"/>
  <c r="R6" i="21" s="1"/>
  <c r="Q4" i="13"/>
  <c r="R4" i="13" s="1"/>
  <c r="Q6" i="20"/>
  <c r="R6" i="20" s="1"/>
  <c r="Q2" i="19"/>
  <c r="R2" i="19" s="1"/>
  <c r="Q2" i="18"/>
  <c r="R2" i="18" s="1"/>
  <c r="Q2" i="13"/>
  <c r="R2" i="13" s="1"/>
  <c r="Q2" i="21"/>
  <c r="R2" i="21" s="1"/>
  <c r="Q2" i="12"/>
  <c r="R2" i="12" s="1"/>
  <c r="AD7" i="22"/>
  <c r="AD7" i="17"/>
  <c r="AD7" i="21"/>
  <c r="AD7" i="12"/>
  <c r="AD7" i="16"/>
  <c r="AD7" i="20"/>
  <c r="AD7" i="14"/>
  <c r="AD7" i="18"/>
  <c r="AD7" i="13"/>
  <c r="AD7" i="15"/>
  <c r="AD7" i="19"/>
  <c r="AA6" i="13"/>
  <c r="J6" i="13" s="1"/>
  <c r="D6" i="13"/>
  <c r="C6" i="13"/>
  <c r="AC5" i="15"/>
  <c r="D5" i="15"/>
  <c r="C5" i="15"/>
  <c r="AA8" i="17"/>
  <c r="J8" i="17" s="1"/>
  <c r="D8" i="17"/>
  <c r="C8" i="17"/>
  <c r="AC7" i="19"/>
  <c r="D7" i="19"/>
  <c r="C7" i="19"/>
  <c r="AC5" i="14"/>
  <c r="D5" i="14"/>
  <c r="C5" i="14"/>
  <c r="X6" i="16"/>
  <c r="D6" i="16"/>
  <c r="C6" i="16"/>
  <c r="AC8" i="16"/>
  <c r="AD8" i="16" s="1"/>
  <c r="D8" i="16"/>
  <c r="C8" i="16"/>
  <c r="AC5" i="18"/>
  <c r="D5" i="18"/>
  <c r="C5" i="18"/>
  <c r="AC7" i="18"/>
  <c r="C7" i="18"/>
  <c r="D7" i="18"/>
  <c r="AA6" i="20"/>
  <c r="J6" i="20" s="1"/>
  <c r="D6" i="20"/>
  <c r="C6" i="20"/>
  <c r="AA8" i="20"/>
  <c r="J8" i="20" s="1"/>
  <c r="D8" i="20"/>
  <c r="C8" i="20"/>
  <c r="AC5" i="13"/>
  <c r="D5" i="13"/>
  <c r="C5" i="13"/>
  <c r="AC7" i="13"/>
  <c r="D7" i="13"/>
  <c r="C7" i="13"/>
  <c r="AA6" i="15"/>
  <c r="J6" i="15" s="1"/>
  <c r="D6" i="15"/>
  <c r="C6" i="15"/>
  <c r="AA8" i="15"/>
  <c r="J8" i="15" s="1"/>
  <c r="D8" i="15"/>
  <c r="C8" i="15"/>
  <c r="AC5" i="17"/>
  <c r="D5" i="17"/>
  <c r="C5" i="17"/>
  <c r="AC7" i="17"/>
  <c r="D7" i="17"/>
  <c r="C7" i="17"/>
  <c r="AA6" i="19"/>
  <c r="J6" i="19" s="1"/>
  <c r="D6" i="19"/>
  <c r="C6" i="19"/>
  <c r="AA8" i="19"/>
  <c r="J8" i="19" s="1"/>
  <c r="D8" i="19"/>
  <c r="C8" i="19"/>
  <c r="AC5" i="21"/>
  <c r="D5" i="21"/>
  <c r="C5" i="21"/>
  <c r="AC7" i="21"/>
  <c r="D7" i="21"/>
  <c r="C7" i="21"/>
  <c r="AA8" i="13"/>
  <c r="J8" i="13" s="1"/>
  <c r="D8" i="13"/>
  <c r="C8" i="13"/>
  <c r="AC7" i="15"/>
  <c r="C7" i="15"/>
  <c r="D7" i="15"/>
  <c r="AA6" i="17"/>
  <c r="J6" i="17" s="1"/>
  <c r="D6" i="17"/>
  <c r="C6" i="17"/>
  <c r="AC5" i="19"/>
  <c r="AD5" i="19" s="1"/>
  <c r="D5" i="19"/>
  <c r="C5" i="19"/>
  <c r="AA6" i="21"/>
  <c r="J6" i="21" s="1"/>
  <c r="D6" i="21"/>
  <c r="C6" i="21"/>
  <c r="AA8" i="21"/>
  <c r="J8" i="21" s="1"/>
  <c r="D8" i="21"/>
  <c r="C8" i="21"/>
  <c r="X6" i="12"/>
  <c r="D6" i="12"/>
  <c r="C6" i="12"/>
  <c r="AC8" i="12"/>
  <c r="D8" i="12"/>
  <c r="C8" i="12"/>
  <c r="AB7" i="14"/>
  <c r="D7" i="14"/>
  <c r="C7" i="14"/>
  <c r="AB5" i="22"/>
  <c r="D5" i="22"/>
  <c r="C5" i="22"/>
  <c r="AB7" i="22"/>
  <c r="D7" i="22"/>
  <c r="C7" i="22"/>
  <c r="AB5" i="12"/>
  <c r="D5" i="12"/>
  <c r="C5" i="12"/>
  <c r="AB7" i="12"/>
  <c r="D7" i="12"/>
  <c r="C7" i="12"/>
  <c r="AA6" i="14"/>
  <c r="J6" i="14" s="1"/>
  <c r="D6" i="14"/>
  <c r="C6" i="14"/>
  <c r="AA8" i="14"/>
  <c r="J8" i="14" s="1"/>
  <c r="D8" i="14"/>
  <c r="C8" i="14"/>
  <c r="AB5" i="16"/>
  <c r="D5" i="16"/>
  <c r="C5" i="16"/>
  <c r="AB7" i="16"/>
  <c r="D7" i="16"/>
  <c r="C7" i="16"/>
  <c r="AA6" i="18"/>
  <c r="J6" i="18" s="1"/>
  <c r="D6" i="18"/>
  <c r="C6" i="18"/>
  <c r="AA8" i="18"/>
  <c r="J8" i="18" s="1"/>
  <c r="D8" i="18"/>
  <c r="C8" i="18"/>
  <c r="AC5" i="20"/>
  <c r="D5" i="20"/>
  <c r="C5" i="20"/>
  <c r="AC7" i="20"/>
  <c r="D7" i="20"/>
  <c r="C7" i="20"/>
  <c r="AC6" i="22"/>
  <c r="D6" i="22"/>
  <c r="C6" i="22"/>
  <c r="AB8" i="22"/>
  <c r="D8" i="22"/>
  <c r="C8" i="22"/>
  <c r="AA4" i="15"/>
  <c r="J4" i="15" s="1"/>
  <c r="C4" i="15"/>
  <c r="D4" i="15"/>
  <c r="AA4" i="19"/>
  <c r="J4" i="19" s="1"/>
  <c r="C4" i="19"/>
  <c r="D4" i="19"/>
  <c r="AA4" i="14"/>
  <c r="J4" i="14" s="1"/>
  <c r="D4" i="14"/>
  <c r="C4" i="14"/>
  <c r="AC4" i="13"/>
  <c r="C4" i="13"/>
  <c r="D4" i="13"/>
  <c r="AA4" i="17"/>
  <c r="J4" i="17" s="1"/>
  <c r="C4" i="17"/>
  <c r="D4" i="17"/>
  <c r="AA4" i="21"/>
  <c r="J4" i="21" s="1"/>
  <c r="C4" i="21"/>
  <c r="D4" i="21"/>
  <c r="X4" i="12"/>
  <c r="C4" i="12"/>
  <c r="D4" i="12"/>
  <c r="AB4" i="16"/>
  <c r="C4" i="16"/>
  <c r="D4" i="16"/>
  <c r="AA4" i="20"/>
  <c r="J4" i="20" s="1"/>
  <c r="C4" i="20"/>
  <c r="D4" i="20"/>
  <c r="AA4" i="18"/>
  <c r="J4" i="18" s="1"/>
  <c r="D4" i="18"/>
  <c r="C4" i="18"/>
  <c r="AB4" i="22"/>
  <c r="D4" i="22"/>
  <c r="C4" i="22"/>
  <c r="AA2" i="13"/>
  <c r="J2" i="13" s="1"/>
  <c r="C2" i="13"/>
  <c r="C2" i="17"/>
  <c r="C2" i="20"/>
  <c r="C2" i="15"/>
  <c r="AC3" i="17"/>
  <c r="C3" i="17"/>
  <c r="D3" i="17"/>
  <c r="AA2" i="19"/>
  <c r="J2" i="19" s="1"/>
  <c r="C2" i="19"/>
  <c r="AC3" i="21"/>
  <c r="C3" i="21"/>
  <c r="D3" i="21"/>
  <c r="AB3" i="15"/>
  <c r="D3" i="15"/>
  <c r="C3" i="15"/>
  <c r="AC3" i="19"/>
  <c r="D3" i="19"/>
  <c r="C3" i="19"/>
  <c r="C2" i="21"/>
  <c r="C2" i="12"/>
  <c r="Q2" i="14"/>
  <c r="R2" i="14" s="1"/>
  <c r="AB3" i="14"/>
  <c r="D3" i="14"/>
  <c r="C3" i="14"/>
  <c r="C2" i="16"/>
  <c r="AC3" i="18"/>
  <c r="D3" i="18"/>
  <c r="C3" i="18"/>
  <c r="AB3" i="22"/>
  <c r="D3" i="22"/>
  <c r="C3" i="22"/>
  <c r="AC3" i="13"/>
  <c r="C3" i="13"/>
  <c r="D3" i="13"/>
  <c r="AB3" i="12"/>
  <c r="D3" i="12"/>
  <c r="C3" i="12"/>
  <c r="C2" i="14"/>
  <c r="AB3" i="16"/>
  <c r="D3" i="16"/>
  <c r="C3" i="16"/>
  <c r="AA2" i="18"/>
  <c r="J2" i="18" s="1"/>
  <c r="C2" i="18"/>
  <c r="AC3" i="20"/>
  <c r="D3" i="20"/>
  <c r="C3" i="20"/>
  <c r="C2" i="22"/>
  <c r="AD6" i="15"/>
  <c r="AD6" i="16"/>
  <c r="AD6" i="22"/>
  <c r="AB8" i="16"/>
  <c r="AC8" i="15"/>
  <c r="AD8" i="15" s="1"/>
  <c r="AC8" i="13"/>
  <c r="AD8" i="13" s="1"/>
  <c r="AC8" i="19"/>
  <c r="AD8" i="19" s="1"/>
  <c r="AB8" i="14"/>
  <c r="AC8" i="18"/>
  <c r="AC8" i="21"/>
  <c r="AD8" i="21" s="1"/>
  <c r="AB7" i="15"/>
  <c r="AC8" i="17"/>
  <c r="AD8" i="17" s="1"/>
  <c r="AC7" i="22"/>
  <c r="AC7" i="14"/>
  <c r="AC7" i="16"/>
  <c r="AC8" i="14"/>
  <c r="AD8" i="14" s="1"/>
  <c r="AB8" i="15"/>
  <c r="AC8" i="20"/>
  <c r="AC8" i="22"/>
  <c r="AC7" i="12"/>
  <c r="AC6" i="15"/>
  <c r="AC6" i="16"/>
  <c r="AC6" i="19"/>
  <c r="AC6" i="14"/>
  <c r="AB6" i="16"/>
  <c r="AC4" i="17"/>
  <c r="AC6" i="18"/>
  <c r="AC4" i="19"/>
  <c r="AC4" i="21"/>
  <c r="AC3" i="15"/>
  <c r="AB6" i="15"/>
  <c r="AC6" i="12"/>
  <c r="AB6" i="14"/>
  <c r="AB5" i="15"/>
  <c r="AC6" i="20"/>
  <c r="AC6" i="13"/>
  <c r="AB4" i="15"/>
  <c r="AC6" i="17"/>
  <c r="AC6" i="21"/>
  <c r="AC5" i="12"/>
  <c r="AB5" i="14"/>
  <c r="AB4" i="14"/>
  <c r="AC4" i="18"/>
  <c r="AC4" i="12"/>
  <c r="AC5" i="16"/>
  <c r="AC4" i="16"/>
  <c r="AC4" i="22"/>
  <c r="AC3" i="12"/>
  <c r="AC3" i="14"/>
  <c r="AC3" i="16"/>
  <c r="AC4" i="14"/>
  <c r="AC4" i="15"/>
  <c r="AC4" i="20"/>
  <c r="AC5" i="22"/>
  <c r="AC3" i="22"/>
  <c r="Z5" i="15"/>
  <c r="Z7" i="15"/>
  <c r="Q7" i="22"/>
  <c r="R7" i="22" s="1"/>
  <c r="X4" i="16"/>
  <c r="AA3" i="12"/>
  <c r="J3" i="12" s="1"/>
  <c r="Y7" i="12"/>
  <c r="AA5" i="22"/>
  <c r="J5" i="22" s="1"/>
  <c r="Q3" i="12"/>
  <c r="R3" i="12" s="1"/>
  <c r="AA5" i="12"/>
  <c r="J5" i="12" s="1"/>
  <c r="Q7" i="12"/>
  <c r="R7" i="12" s="1"/>
  <c r="Z7" i="14"/>
  <c r="AB6" i="12"/>
  <c r="AA3" i="16"/>
  <c r="J3" i="16" s="1"/>
  <c r="Z3" i="19"/>
  <c r="Z7" i="20"/>
  <c r="X2" i="22"/>
  <c r="Q5" i="22"/>
  <c r="R5" i="22" s="1"/>
  <c r="X8" i="22"/>
  <c r="AA5" i="16"/>
  <c r="J5" i="16" s="1"/>
  <c r="Y7" i="16"/>
  <c r="Q3" i="22"/>
  <c r="R3" i="22" s="1"/>
  <c r="Z7" i="22"/>
  <c r="AA7" i="12"/>
  <c r="J7" i="12" s="1"/>
  <c r="Z8" i="13"/>
  <c r="Z5" i="14"/>
  <c r="Q7" i="16"/>
  <c r="R7" i="16" s="1"/>
  <c r="Z7" i="16"/>
  <c r="Z5" i="19"/>
  <c r="Z5" i="20"/>
  <c r="Z7" i="21"/>
  <c r="Z5" i="22"/>
  <c r="AA7" i="22"/>
  <c r="J7" i="22" s="1"/>
  <c r="Y3" i="16"/>
  <c r="Q5" i="16"/>
  <c r="R5" i="16" s="1"/>
  <c r="AA7" i="16"/>
  <c r="J7" i="16" s="1"/>
  <c r="AA3" i="22"/>
  <c r="J3" i="22" s="1"/>
  <c r="Z3" i="12"/>
  <c r="Z3" i="14"/>
  <c r="Q3" i="16"/>
  <c r="R3" i="16" s="1"/>
  <c r="Z3" i="16"/>
  <c r="Z3" i="17"/>
  <c r="Z7" i="17"/>
  <c r="Z3" i="20"/>
  <c r="Z5" i="21"/>
  <c r="AA2" i="12"/>
  <c r="J2" i="12" s="1"/>
  <c r="AA4" i="13"/>
  <c r="J4" i="13" s="1"/>
  <c r="Z4" i="13"/>
  <c r="Z7" i="19"/>
  <c r="AA2" i="21"/>
  <c r="J2" i="21" s="1"/>
  <c r="Z3" i="21"/>
  <c r="AB4" i="12"/>
  <c r="Z2" i="13"/>
  <c r="Z6" i="13"/>
  <c r="AA2" i="14"/>
  <c r="J2" i="14" s="1"/>
  <c r="Z3" i="15"/>
  <c r="Z5" i="17"/>
  <c r="Y5" i="12"/>
  <c r="Q8" i="13"/>
  <c r="R8" i="13" s="1"/>
  <c r="Y5" i="16"/>
  <c r="Y3" i="22"/>
  <c r="Y3" i="12"/>
  <c r="Q5" i="12"/>
  <c r="R5" i="12" s="1"/>
  <c r="Z5" i="12"/>
  <c r="Z7" i="12"/>
  <c r="Z5" i="16"/>
  <c r="Z3" i="22"/>
  <c r="Y5" i="22"/>
  <c r="Y7" i="22"/>
  <c r="AA6" i="22"/>
  <c r="J6" i="22" s="1"/>
  <c r="Z6" i="22"/>
  <c r="Y6" i="22"/>
  <c r="Q6" i="22"/>
  <c r="R6" i="22" s="1"/>
  <c r="AA4" i="22"/>
  <c r="J4" i="22" s="1"/>
  <c r="Z4" i="22"/>
  <c r="Y4" i="22"/>
  <c r="Q4" i="22"/>
  <c r="R4" i="22" s="1"/>
  <c r="X6" i="22"/>
  <c r="AA2" i="22"/>
  <c r="J2" i="22" s="1"/>
  <c r="Y2" i="22"/>
  <c r="Z2" i="22"/>
  <c r="Q2" i="22"/>
  <c r="R2" i="22" s="1"/>
  <c r="X4" i="22"/>
  <c r="AB6" i="22"/>
  <c r="AA8" i="22"/>
  <c r="J8" i="22" s="1"/>
  <c r="Z8" i="22"/>
  <c r="Y8" i="22"/>
  <c r="Q8" i="22"/>
  <c r="R8" i="22" s="1"/>
  <c r="X3" i="22"/>
  <c r="X5" i="22"/>
  <c r="X7" i="22"/>
  <c r="X2" i="21"/>
  <c r="X4" i="21"/>
  <c r="AB4" i="21"/>
  <c r="X6" i="21"/>
  <c r="AB6" i="21"/>
  <c r="X8" i="21"/>
  <c r="AB8" i="21"/>
  <c r="Y2" i="21"/>
  <c r="Q3" i="21"/>
  <c r="R3" i="21" s="1"/>
  <c r="AA3" i="21"/>
  <c r="J3" i="21" s="1"/>
  <c r="Y4" i="21"/>
  <c r="Q5" i="21"/>
  <c r="R5" i="21" s="1"/>
  <c r="AA5" i="21"/>
  <c r="J5" i="21" s="1"/>
  <c r="Y6" i="21"/>
  <c r="Q7" i="21"/>
  <c r="R7" i="21" s="1"/>
  <c r="AA7" i="21"/>
  <c r="J7" i="21" s="1"/>
  <c r="Y8" i="21"/>
  <c r="Z2" i="21"/>
  <c r="X3" i="21"/>
  <c r="AB3" i="21"/>
  <c r="Z4" i="21"/>
  <c r="X5" i="21"/>
  <c r="AB5" i="21"/>
  <c r="Z6" i="21"/>
  <c r="X7" i="21"/>
  <c r="AB7" i="21"/>
  <c r="Z8" i="21"/>
  <c r="Y3" i="21"/>
  <c r="Y5" i="21"/>
  <c r="Y7" i="21"/>
  <c r="AA2" i="20"/>
  <c r="J2" i="20" s="1"/>
  <c r="Z2" i="20"/>
  <c r="X2" i="20"/>
  <c r="Y2" i="20"/>
  <c r="Q2" i="20"/>
  <c r="R2" i="20" s="1"/>
  <c r="X4" i="20"/>
  <c r="AB4" i="20"/>
  <c r="X6" i="20"/>
  <c r="AB6" i="20"/>
  <c r="X8" i="20"/>
  <c r="AB8" i="20"/>
  <c r="Q3" i="20"/>
  <c r="R3" i="20" s="1"/>
  <c r="AA3" i="20"/>
  <c r="J3" i="20" s="1"/>
  <c r="Y4" i="20"/>
  <c r="Q5" i="20"/>
  <c r="R5" i="20" s="1"/>
  <c r="AA5" i="20"/>
  <c r="J5" i="20" s="1"/>
  <c r="Y6" i="20"/>
  <c r="Q7" i="20"/>
  <c r="R7" i="20" s="1"/>
  <c r="AA7" i="20"/>
  <c r="J7" i="20" s="1"/>
  <c r="Y8" i="20"/>
  <c r="X3" i="20"/>
  <c r="AB3" i="20"/>
  <c r="Z4" i="20"/>
  <c r="X5" i="20"/>
  <c r="AB5" i="20"/>
  <c r="Z6" i="20"/>
  <c r="X7" i="20"/>
  <c r="AB7" i="20"/>
  <c r="Z8" i="20"/>
  <c r="Y3" i="20"/>
  <c r="Y5" i="20"/>
  <c r="Y7" i="20"/>
  <c r="X2" i="19"/>
  <c r="X4" i="19"/>
  <c r="AB4" i="19"/>
  <c r="X6" i="19"/>
  <c r="AB6" i="19"/>
  <c r="X8" i="19"/>
  <c r="AB8" i="19"/>
  <c r="Y2" i="19"/>
  <c r="Q3" i="19"/>
  <c r="R3" i="19" s="1"/>
  <c r="AA3" i="19"/>
  <c r="J3" i="19" s="1"/>
  <c r="Y4" i="19"/>
  <c r="Q5" i="19"/>
  <c r="R5" i="19" s="1"/>
  <c r="AA5" i="19"/>
  <c r="J5" i="19" s="1"/>
  <c r="Y6" i="19"/>
  <c r="Q7" i="19"/>
  <c r="R7" i="19" s="1"/>
  <c r="AA7" i="19"/>
  <c r="J7" i="19" s="1"/>
  <c r="Y8" i="19"/>
  <c r="Z2" i="19"/>
  <c r="X3" i="19"/>
  <c r="AB3" i="19"/>
  <c r="Z4" i="19"/>
  <c r="X5" i="19"/>
  <c r="AB5" i="19"/>
  <c r="Z6" i="19"/>
  <c r="X7" i="19"/>
  <c r="AB7" i="19"/>
  <c r="Z8" i="19"/>
  <c r="Y3" i="19"/>
  <c r="Y5" i="19"/>
  <c r="Y7" i="19"/>
  <c r="X2" i="18"/>
  <c r="Z3" i="18"/>
  <c r="X4" i="18"/>
  <c r="AB4" i="18"/>
  <c r="Z5" i="18"/>
  <c r="X6" i="18"/>
  <c r="AB6" i="18"/>
  <c r="Z7" i="18"/>
  <c r="X8" i="18"/>
  <c r="AB8" i="18"/>
  <c r="Y2" i="18"/>
  <c r="Q3" i="18"/>
  <c r="R3" i="18" s="1"/>
  <c r="AA3" i="18"/>
  <c r="J3" i="18" s="1"/>
  <c r="Y4" i="18"/>
  <c r="Q5" i="18"/>
  <c r="R5" i="18" s="1"/>
  <c r="AA5" i="18"/>
  <c r="J5" i="18" s="1"/>
  <c r="Y6" i="18"/>
  <c r="Q7" i="18"/>
  <c r="R7" i="18" s="1"/>
  <c r="AA7" i="18"/>
  <c r="J7" i="18" s="1"/>
  <c r="Y8" i="18"/>
  <c r="Z2" i="18"/>
  <c r="X3" i="18"/>
  <c r="AB3" i="18"/>
  <c r="Z4" i="18"/>
  <c r="X5" i="18"/>
  <c r="AB5" i="18"/>
  <c r="Z6" i="18"/>
  <c r="X7" i="18"/>
  <c r="AB7" i="18"/>
  <c r="Z8" i="18"/>
  <c r="Y3" i="18"/>
  <c r="Y5" i="18"/>
  <c r="Y7" i="18"/>
  <c r="AA2" i="17"/>
  <c r="J2" i="17" s="1"/>
  <c r="Z2" i="17"/>
  <c r="X2" i="17"/>
  <c r="Y2" i="17"/>
  <c r="X4" i="17"/>
  <c r="AB4" i="17"/>
  <c r="X6" i="17"/>
  <c r="AB6" i="17"/>
  <c r="X8" i="17"/>
  <c r="AB8" i="17"/>
  <c r="Q3" i="17"/>
  <c r="R3" i="17" s="1"/>
  <c r="AA3" i="17"/>
  <c r="J3" i="17" s="1"/>
  <c r="Y4" i="17"/>
  <c r="Q5" i="17"/>
  <c r="R5" i="17" s="1"/>
  <c r="AA5" i="17"/>
  <c r="J5" i="17" s="1"/>
  <c r="Y6" i="17"/>
  <c r="Q7" i="17"/>
  <c r="R7" i="17" s="1"/>
  <c r="AA7" i="17"/>
  <c r="J7" i="17" s="1"/>
  <c r="Y8" i="17"/>
  <c r="X3" i="17"/>
  <c r="AB3" i="17"/>
  <c r="Z4" i="17"/>
  <c r="X5" i="17"/>
  <c r="AB5" i="17"/>
  <c r="Z6" i="17"/>
  <c r="X7" i="17"/>
  <c r="AB7" i="17"/>
  <c r="Z8" i="17"/>
  <c r="Y3" i="17"/>
  <c r="Y5" i="17"/>
  <c r="Y7" i="17"/>
  <c r="Q2" i="16"/>
  <c r="R2" i="16" s="1"/>
  <c r="X2" i="16"/>
  <c r="AA8" i="16"/>
  <c r="J8" i="16" s="1"/>
  <c r="Z8" i="16"/>
  <c r="Y8" i="16"/>
  <c r="Q8" i="16"/>
  <c r="R8" i="16" s="1"/>
  <c r="AA6" i="16"/>
  <c r="J6" i="16" s="1"/>
  <c r="Z6" i="16"/>
  <c r="Y6" i="16"/>
  <c r="Q6" i="16"/>
  <c r="R6" i="16" s="1"/>
  <c r="X8" i="16"/>
  <c r="AA2" i="16"/>
  <c r="J2" i="16" s="1"/>
  <c r="Z2" i="16"/>
  <c r="Y2" i="16"/>
  <c r="AA4" i="16"/>
  <c r="J4" i="16" s="1"/>
  <c r="Z4" i="16"/>
  <c r="Y4" i="16"/>
  <c r="Q4" i="16"/>
  <c r="R4" i="16" s="1"/>
  <c r="X3" i="16"/>
  <c r="X5" i="16"/>
  <c r="X7" i="16"/>
  <c r="Q2" i="15"/>
  <c r="R2" i="15" s="1"/>
  <c r="AA2" i="15"/>
  <c r="J2" i="15" s="1"/>
  <c r="Z2" i="15"/>
  <c r="X2" i="15"/>
  <c r="Y2" i="15"/>
  <c r="X4" i="15"/>
  <c r="X6" i="15"/>
  <c r="X8" i="15"/>
  <c r="Q3" i="15"/>
  <c r="R3" i="15" s="1"/>
  <c r="AA3" i="15"/>
  <c r="J3" i="15" s="1"/>
  <c r="Y4" i="15"/>
  <c r="Q5" i="15"/>
  <c r="R5" i="15" s="1"/>
  <c r="AA5" i="15"/>
  <c r="J5" i="15" s="1"/>
  <c r="Y6" i="15"/>
  <c r="Q7" i="15"/>
  <c r="R7" i="15" s="1"/>
  <c r="AA7" i="15"/>
  <c r="J7" i="15" s="1"/>
  <c r="Y8" i="15"/>
  <c r="X3" i="15"/>
  <c r="Z4" i="15"/>
  <c r="X5" i="15"/>
  <c r="Z6" i="15"/>
  <c r="X7" i="15"/>
  <c r="Z8" i="15"/>
  <c r="Y3" i="15"/>
  <c r="Y5" i="15"/>
  <c r="Y7" i="15"/>
  <c r="X2" i="14"/>
  <c r="X4" i="14"/>
  <c r="X6" i="14"/>
  <c r="X8" i="14"/>
  <c r="Y2" i="14"/>
  <c r="Q3" i="14"/>
  <c r="R3" i="14" s="1"/>
  <c r="AA3" i="14"/>
  <c r="J3" i="14" s="1"/>
  <c r="Y4" i="14"/>
  <c r="Q5" i="14"/>
  <c r="R5" i="14" s="1"/>
  <c r="AA5" i="14"/>
  <c r="J5" i="14" s="1"/>
  <c r="Y6" i="14"/>
  <c r="Q7" i="14"/>
  <c r="R7" i="14" s="1"/>
  <c r="AA7" i="14"/>
  <c r="J7" i="14" s="1"/>
  <c r="Y8" i="14"/>
  <c r="Z2" i="14"/>
  <c r="X3" i="14"/>
  <c r="Z4" i="14"/>
  <c r="X5" i="14"/>
  <c r="Z6" i="14"/>
  <c r="X7" i="14"/>
  <c r="Z8" i="14"/>
  <c r="Y3" i="14"/>
  <c r="Y5" i="14"/>
  <c r="Y7" i="14"/>
  <c r="X2" i="13"/>
  <c r="Z3" i="13"/>
  <c r="X4" i="13"/>
  <c r="AB4" i="13"/>
  <c r="Z5" i="13"/>
  <c r="X6" i="13"/>
  <c r="AB6" i="13"/>
  <c r="Z7" i="13"/>
  <c r="X8" i="13"/>
  <c r="AB8" i="13"/>
  <c r="Y2" i="13"/>
  <c r="Q3" i="13"/>
  <c r="R3" i="13" s="1"/>
  <c r="AA3" i="13"/>
  <c r="J3" i="13" s="1"/>
  <c r="Y4" i="13"/>
  <c r="Q5" i="13"/>
  <c r="R5" i="13" s="1"/>
  <c r="AA5" i="13"/>
  <c r="J5" i="13" s="1"/>
  <c r="Y6" i="13"/>
  <c r="Q7" i="13"/>
  <c r="R7" i="13" s="1"/>
  <c r="AA7" i="13"/>
  <c r="J7" i="13" s="1"/>
  <c r="Y8" i="13"/>
  <c r="X3" i="13"/>
  <c r="AB3" i="13"/>
  <c r="X5" i="13"/>
  <c r="AB5" i="13"/>
  <c r="X7" i="13"/>
  <c r="AB7" i="13"/>
  <c r="Y3" i="13"/>
  <c r="Y5" i="13"/>
  <c r="Y7" i="13"/>
  <c r="AA8" i="12"/>
  <c r="J8" i="12" s="1"/>
  <c r="Z8" i="12"/>
  <c r="Y8" i="12"/>
  <c r="Q8" i="12"/>
  <c r="R8" i="12" s="1"/>
  <c r="X8" i="12"/>
  <c r="AA6" i="12"/>
  <c r="J6" i="12" s="1"/>
  <c r="Z6" i="12"/>
  <c r="Y6" i="12"/>
  <c r="Q6" i="12"/>
  <c r="R6" i="12" s="1"/>
  <c r="AB8" i="12"/>
  <c r="Z2" i="12"/>
  <c r="Y2" i="12"/>
  <c r="X2" i="12"/>
  <c r="Z4" i="12"/>
  <c r="Y4" i="12"/>
  <c r="Q4" i="12"/>
  <c r="R4" i="12" s="1"/>
  <c r="AA4" i="12"/>
  <c r="J4" i="12" s="1"/>
  <c r="X3" i="12"/>
  <c r="X5" i="12"/>
  <c r="X7" i="12"/>
  <c r="K8" i="11"/>
  <c r="K7" i="11"/>
  <c r="K6" i="11"/>
  <c r="K5" i="11"/>
  <c r="K4" i="11"/>
  <c r="K3" i="11"/>
  <c r="K2" i="11"/>
  <c r="I8" i="11"/>
  <c r="I7" i="11"/>
  <c r="I6" i="11"/>
  <c r="I5" i="11"/>
  <c r="I4" i="11"/>
  <c r="I3" i="11"/>
  <c r="I2" i="11"/>
  <c r="F3" i="11"/>
  <c r="G3" i="11" s="1"/>
  <c r="F4" i="11"/>
  <c r="G4" i="11" s="1"/>
  <c r="F5" i="11"/>
  <c r="G5" i="11" s="1"/>
  <c r="F6" i="11"/>
  <c r="G6" i="11" s="1"/>
  <c r="F7" i="11"/>
  <c r="G7" i="11" s="1"/>
  <c r="F8" i="11"/>
  <c r="G8" i="11" s="1"/>
  <c r="F2" i="11"/>
  <c r="Q2" i="11" s="1"/>
  <c r="R2" i="11" s="1"/>
  <c r="AD4" i="16" l="1"/>
  <c r="AE4" i="16" s="1"/>
  <c r="AD8" i="18"/>
  <c r="AE8" i="18" s="1"/>
  <c r="AD8" i="12"/>
  <c r="AE8" i="12" s="1"/>
  <c r="AD8" i="20"/>
  <c r="AD8" i="22"/>
  <c r="AD4" i="13"/>
  <c r="AE4" i="13" s="1"/>
  <c r="AD6" i="19"/>
  <c r="AE6" i="19" s="1"/>
  <c r="AD5" i="14"/>
  <c r="AE5" i="14" s="1"/>
  <c r="AD5" i="22"/>
  <c r="AE5" i="22" s="1"/>
  <c r="AD5" i="18"/>
  <c r="AE5" i="18" s="1"/>
  <c r="AD5" i="15"/>
  <c r="AE5" i="15" s="1"/>
  <c r="AD5" i="20"/>
  <c r="AE5" i="20" s="1"/>
  <c r="AD5" i="21"/>
  <c r="AE5" i="21" s="1"/>
  <c r="AD5" i="13"/>
  <c r="AE5" i="13" s="1"/>
  <c r="AD5" i="17"/>
  <c r="AE5" i="17" s="1"/>
  <c r="G2" i="11"/>
  <c r="Q7" i="11"/>
  <c r="R7" i="11" s="1"/>
  <c r="Q3" i="11"/>
  <c r="R3" i="11" s="1"/>
  <c r="Q8" i="11"/>
  <c r="R8" i="11" s="1"/>
  <c r="Q6" i="11"/>
  <c r="R6" i="11" s="1"/>
  <c r="Q5" i="11"/>
  <c r="R5" i="11" s="1"/>
  <c r="Q4" i="11"/>
  <c r="R4" i="11" s="1"/>
  <c r="AD3" i="21"/>
  <c r="AE3" i="21" s="1"/>
  <c r="AE8" i="13"/>
  <c r="AE8" i="14"/>
  <c r="AE5" i="19"/>
  <c r="AE7" i="18"/>
  <c r="AE7" i="14"/>
  <c r="AE8" i="21"/>
  <c r="AE7" i="13"/>
  <c r="AE7" i="21"/>
  <c r="AE7" i="20"/>
  <c r="AE8" i="17"/>
  <c r="AE6" i="22"/>
  <c r="AE8" i="20"/>
  <c r="AE8" i="16"/>
  <c r="AE8" i="22"/>
  <c r="AE7" i="16"/>
  <c r="AE8" i="19"/>
  <c r="AE7" i="15"/>
  <c r="AE7" i="19"/>
  <c r="AE7" i="12"/>
  <c r="AE7" i="22"/>
  <c r="AE8" i="15"/>
  <c r="AE7" i="17"/>
  <c r="AD3" i="12"/>
  <c r="AE3" i="12" s="1"/>
  <c r="AD3" i="19"/>
  <c r="AE3" i="19" s="1"/>
  <c r="U9" i="14"/>
  <c r="V10" i="14" s="1"/>
  <c r="AD4" i="22"/>
  <c r="AE4" i="22" s="1"/>
  <c r="AD4" i="18"/>
  <c r="AE4" i="18" s="1"/>
  <c r="AD4" i="17"/>
  <c r="AE4" i="17" s="1"/>
  <c r="AD3" i="20"/>
  <c r="AE3" i="20" s="1"/>
  <c r="AD3" i="13"/>
  <c r="AE3" i="13" s="1"/>
  <c r="AD3" i="17"/>
  <c r="AE3" i="17" s="1"/>
  <c r="U9" i="13"/>
  <c r="AD3" i="18"/>
  <c r="AE3" i="18" s="1"/>
  <c r="U9" i="19"/>
  <c r="V10" i="19" s="1"/>
  <c r="U9" i="16"/>
  <c r="V10" i="16" s="1"/>
  <c r="U9" i="18"/>
  <c r="U9" i="17"/>
  <c r="V10" i="17" s="1"/>
  <c r="U9" i="22"/>
  <c r="V10" i="22" s="1"/>
  <c r="AD4" i="15"/>
  <c r="AE4" i="15" s="1"/>
  <c r="AD4" i="19"/>
  <c r="AE4" i="19" s="1"/>
  <c r="AD4" i="12"/>
  <c r="AE4" i="12" s="1"/>
  <c r="AD4" i="14"/>
  <c r="AE4" i="14" s="1"/>
  <c r="AD4" i="20"/>
  <c r="AE4" i="20" s="1"/>
  <c r="AD4" i="21"/>
  <c r="AE4" i="21" s="1"/>
  <c r="U9" i="12"/>
  <c r="U9" i="20"/>
  <c r="U9" i="15"/>
  <c r="V10" i="15" s="1"/>
  <c r="AD3" i="22"/>
  <c r="AE3" i="22" s="1"/>
  <c r="AD3" i="14"/>
  <c r="AE3" i="14" s="1"/>
  <c r="AD3" i="15"/>
  <c r="AE3" i="15" s="1"/>
  <c r="AD3" i="16"/>
  <c r="AE3" i="16" s="1"/>
  <c r="U9" i="21"/>
  <c r="V10" i="21" s="1"/>
  <c r="AE6" i="16"/>
  <c r="AD6" i="14"/>
  <c r="AE6" i="14" s="1"/>
  <c r="AD6" i="21"/>
  <c r="AE6" i="21" s="1"/>
  <c r="AE6" i="15"/>
  <c r="AD6" i="20"/>
  <c r="AD6" i="12"/>
  <c r="AE6" i="12" s="1"/>
  <c r="AD6" i="18"/>
  <c r="AD6" i="17"/>
  <c r="AE6" i="17" s="1"/>
  <c r="AD6" i="13"/>
  <c r="AE6" i="13" s="1"/>
  <c r="AD5" i="16"/>
  <c r="AD5" i="12"/>
  <c r="AE5" i="12" s="1"/>
  <c r="B8" i="11"/>
  <c r="B7" i="11"/>
  <c r="B6" i="11"/>
  <c r="B5" i="11"/>
  <c r="B4" i="11"/>
  <c r="AB4" i="11" s="1"/>
  <c r="B3" i="11"/>
  <c r="B2" i="11"/>
  <c r="X2" i="11" s="1"/>
  <c r="A8" i="11"/>
  <c r="A7" i="11"/>
  <c r="A6" i="11"/>
  <c r="A5" i="11"/>
  <c r="A4" i="11"/>
  <c r="A3" i="11"/>
  <c r="A2" i="11"/>
  <c r="AF2" i="11" s="1"/>
  <c r="D5" i="11" l="1"/>
  <c r="C5" i="11"/>
  <c r="D7" i="11"/>
  <c r="C7" i="11"/>
  <c r="D6" i="11"/>
  <c r="C6" i="11"/>
  <c r="D8" i="11"/>
  <c r="C8" i="11"/>
  <c r="V10" i="20"/>
  <c r="V10" i="13"/>
  <c r="V10" i="18"/>
  <c r="V10" i="12"/>
  <c r="D4" i="11"/>
  <c r="C4" i="11"/>
  <c r="C2" i="11"/>
  <c r="C3" i="11"/>
  <c r="D3" i="11"/>
  <c r="AE6" i="20"/>
  <c r="AE5" i="16"/>
  <c r="AE6" i="18"/>
  <c r="AA5" i="11"/>
  <c r="J5" i="11" s="1"/>
  <c r="Z5" i="11"/>
  <c r="AB5" i="11"/>
  <c r="AC5" i="11"/>
  <c r="X5" i="11"/>
  <c r="Y5" i="11"/>
  <c r="AA2" i="11"/>
  <c r="J2" i="11" s="1"/>
  <c r="Y2" i="11"/>
  <c r="Z2" i="11"/>
  <c r="AA6" i="11"/>
  <c r="J6" i="11" s="1"/>
  <c r="AB6" i="11"/>
  <c r="AC6" i="11"/>
  <c r="X6" i="11"/>
  <c r="Y6" i="11"/>
  <c r="Z6" i="11"/>
  <c r="AA3" i="11"/>
  <c r="J3" i="11" s="1"/>
  <c r="AC3" i="11"/>
  <c r="X3" i="11"/>
  <c r="Y3" i="11"/>
  <c r="Z3" i="11"/>
  <c r="AB3" i="11"/>
  <c r="AA7" i="11"/>
  <c r="J7" i="11" s="1"/>
  <c r="AC7" i="11"/>
  <c r="X7" i="11"/>
  <c r="Y7" i="11"/>
  <c r="Z7" i="11"/>
  <c r="AB7" i="11"/>
  <c r="AA4" i="11"/>
  <c r="J4" i="11" s="1"/>
  <c r="Y4" i="11"/>
  <c r="Z4" i="11"/>
  <c r="AC4" i="11"/>
  <c r="X4" i="11"/>
  <c r="AA8" i="11"/>
  <c r="J8" i="11" s="1"/>
  <c r="Y8" i="11"/>
  <c r="Z8" i="11"/>
  <c r="AB8" i="11"/>
  <c r="AC8" i="11"/>
  <c r="X8" i="11"/>
  <c r="U9" i="11" l="1"/>
  <c r="A1" i="11"/>
  <c r="AD5" i="11"/>
  <c r="AE5" i="11" s="1"/>
  <c r="AD6" i="11"/>
  <c r="AE6" i="11" s="1"/>
  <c r="AD7" i="11"/>
  <c r="AE7" i="11" s="1"/>
  <c r="AD8" i="11"/>
  <c r="AE8" i="11" s="1"/>
  <c r="V10" i="11" l="1"/>
  <c r="S22" i="9" s="1"/>
  <c r="S20" i="9" l="1"/>
  <c r="AD3" i="11"/>
  <c r="AE3" i="11" s="1"/>
  <c r="AD4" i="11"/>
  <c r="AE4" i="11" s="1"/>
  <c r="E8" i="11"/>
  <c r="E7" i="11"/>
  <c r="E6" i="11"/>
  <c r="AF6" i="11" s="1"/>
  <c r="E5" i="11"/>
  <c r="E4" i="11"/>
  <c r="E3" i="11"/>
  <c r="AF3" i="11" s="1"/>
  <c r="W2" i="11"/>
  <c r="W3" i="11"/>
  <c r="W4" i="11"/>
  <c r="W5" i="11"/>
  <c r="W6" i="11"/>
  <c r="W7" i="11"/>
  <c r="W8" i="11"/>
  <c r="AC2" i="22"/>
  <c r="AC2" i="21"/>
  <c r="AC2" i="20"/>
  <c r="AC2" i="19"/>
  <c r="AC2" i="18"/>
  <c r="AC2" i="17"/>
  <c r="AC2" i="16"/>
  <c r="AC2" i="15"/>
  <c r="AC2" i="13" l="1"/>
  <c r="AC2" i="11"/>
  <c r="AC2" i="12"/>
  <c r="AC2" i="14"/>
  <c r="S2" i="11"/>
  <c r="T2" i="11" s="1"/>
  <c r="AF4" i="11"/>
  <c r="S4" i="11" s="1"/>
  <c r="T4" i="11" s="1"/>
  <c r="S6" i="11"/>
  <c r="AF8" i="11"/>
  <c r="S8" i="11" s="1"/>
  <c r="AF5" i="11"/>
  <c r="S5" i="11" s="1"/>
  <c r="T5" i="11" s="1"/>
  <c r="AF4" i="12"/>
  <c r="AF4" i="16"/>
  <c r="AF4" i="20"/>
  <c r="AF3" i="13"/>
  <c r="AF3" i="17"/>
  <c r="AF3" i="21"/>
  <c r="AF7" i="22"/>
  <c r="AF7" i="21"/>
  <c r="AF7" i="12"/>
  <c r="AF8" i="14"/>
  <c r="AF7" i="16"/>
  <c r="AF8" i="18"/>
  <c r="AF7" i="20"/>
  <c r="AF8" i="22"/>
  <c r="AF7" i="14"/>
  <c r="AF8" i="15"/>
  <c r="AF5" i="15"/>
  <c r="AF6" i="17"/>
  <c r="AF4" i="21"/>
  <c r="AF2" i="12"/>
  <c r="AF2" i="19"/>
  <c r="AF2" i="13"/>
  <c r="AF6" i="12"/>
  <c r="AF6" i="16"/>
  <c r="AF6" i="20"/>
  <c r="AF5" i="13"/>
  <c r="AF5" i="17"/>
  <c r="AF5" i="21"/>
  <c r="AF3" i="12"/>
  <c r="AF4" i="14"/>
  <c r="AF3" i="16"/>
  <c r="AF4" i="18"/>
  <c r="AF3" i="20"/>
  <c r="AF4" i="22"/>
  <c r="AF7" i="18"/>
  <c r="AF7" i="13"/>
  <c r="AF8" i="13"/>
  <c r="AF5" i="19"/>
  <c r="AF6" i="21"/>
  <c r="AF2" i="16"/>
  <c r="AF2" i="14"/>
  <c r="AF2" i="17"/>
  <c r="AF3" i="14"/>
  <c r="AF3" i="18"/>
  <c r="AF3" i="22"/>
  <c r="AF4" i="15"/>
  <c r="AF4" i="19"/>
  <c r="AF8" i="19"/>
  <c r="AF5" i="12"/>
  <c r="AF6" i="14"/>
  <c r="AF5" i="16"/>
  <c r="AF6" i="18"/>
  <c r="AF5" i="20"/>
  <c r="AF6" i="22"/>
  <c r="AF8" i="12"/>
  <c r="AF8" i="16"/>
  <c r="AF4" i="13"/>
  <c r="AF3" i="15"/>
  <c r="AF7" i="15"/>
  <c r="AF8" i="17"/>
  <c r="AF2" i="20"/>
  <c r="AF2" i="18"/>
  <c r="AF2" i="21"/>
  <c r="AF5" i="14"/>
  <c r="AF5" i="18"/>
  <c r="AF5" i="22"/>
  <c r="AF6" i="15"/>
  <c r="AF6" i="19"/>
  <c r="AF7" i="17"/>
  <c r="AF8" i="20"/>
  <c r="AF6" i="13"/>
  <c r="AF4" i="17"/>
  <c r="AF3" i="19"/>
  <c r="AF7" i="19"/>
  <c r="AF8" i="21"/>
  <c r="AF2" i="15"/>
  <c r="AF2" i="22"/>
  <c r="S3" i="11"/>
  <c r="T3" i="11" s="1"/>
  <c r="AF7" i="11"/>
  <c r="S7" i="11" s="1"/>
  <c r="H2" i="11" l="1"/>
  <c r="L2" i="11" s="1"/>
  <c r="T7" i="11"/>
  <c r="D2" i="17"/>
  <c r="AD2" i="17" s="1"/>
  <c r="AB2" i="16"/>
  <c r="D2" i="14"/>
  <c r="AD2" i="14" s="1"/>
  <c r="AB2" i="17"/>
  <c r="AB2" i="14"/>
  <c r="AB2" i="13"/>
  <c r="AB2" i="12"/>
  <c r="D2" i="12"/>
  <c r="AD2" i="12" s="1"/>
  <c r="D2" i="16"/>
  <c r="AD2" i="16" s="1"/>
  <c r="AB2" i="22"/>
  <c r="D2" i="20"/>
  <c r="AD2" i="20" s="1"/>
  <c r="D2" i="19"/>
  <c r="AD2" i="19" s="1"/>
  <c r="D2" i="22"/>
  <c r="AD2" i="22" s="1"/>
  <c r="D2" i="13"/>
  <c r="AD2" i="13" s="1"/>
  <c r="AB2" i="18"/>
  <c r="AB2" i="21"/>
  <c r="AB2" i="19"/>
  <c r="D2" i="15"/>
  <c r="AD2" i="15" s="1"/>
  <c r="D2" i="18"/>
  <c r="AD2" i="18" s="1"/>
  <c r="AB2" i="20"/>
  <c r="AB2" i="15"/>
  <c r="D2" i="21"/>
  <c r="AD2" i="21" s="1"/>
  <c r="D2" i="11"/>
  <c r="AD2" i="11" s="1"/>
  <c r="AB2" i="11"/>
  <c r="K13" i="11" s="1"/>
  <c r="T8" i="11"/>
  <c r="T6" i="11"/>
  <c r="H5" i="11"/>
  <c r="L5" i="11" s="1"/>
  <c r="M5" i="11" s="1"/>
  <c r="H8" i="11"/>
  <c r="L8" i="11" s="1"/>
  <c r="M8" i="11" s="1"/>
  <c r="H3" i="11"/>
  <c r="L3" i="11" s="1"/>
  <c r="M3" i="11" s="1"/>
  <c r="S4" i="17"/>
  <c r="T4" i="17" s="1"/>
  <c r="H4" i="17"/>
  <c r="L4" i="17" s="1"/>
  <c r="M4" i="17" s="1"/>
  <c r="H5" i="14"/>
  <c r="L5" i="14" s="1"/>
  <c r="M5" i="14" s="1"/>
  <c r="S5" i="14"/>
  <c r="T5" i="14" s="1"/>
  <c r="S8" i="16"/>
  <c r="T8" i="16" s="1"/>
  <c r="H8" i="16"/>
  <c r="L8" i="16" s="1"/>
  <c r="M8" i="16" s="1"/>
  <c r="S8" i="19"/>
  <c r="T8" i="19" s="1"/>
  <c r="H8" i="19"/>
  <c r="L8" i="19" s="1"/>
  <c r="M8" i="19" s="1"/>
  <c r="S2" i="16"/>
  <c r="T2" i="16" s="1"/>
  <c r="H2" i="16"/>
  <c r="L2" i="16" s="1"/>
  <c r="M2" i="16" s="1"/>
  <c r="S4" i="18"/>
  <c r="T4" i="18" s="1"/>
  <c r="H4" i="18"/>
  <c r="L4" i="18" s="1"/>
  <c r="M4" i="18" s="1"/>
  <c r="S6" i="16"/>
  <c r="T6" i="16" s="1"/>
  <c r="H6" i="16"/>
  <c r="L6" i="16" s="1"/>
  <c r="M6" i="16" s="1"/>
  <c r="S8" i="18"/>
  <c r="T8" i="18" s="1"/>
  <c r="H8" i="18"/>
  <c r="L8" i="18" s="1"/>
  <c r="M8" i="18" s="1"/>
  <c r="S7" i="19"/>
  <c r="T7" i="19" s="1"/>
  <c r="H7" i="19"/>
  <c r="L7" i="19" s="1"/>
  <c r="M7" i="19" s="1"/>
  <c r="S8" i="20"/>
  <c r="T8" i="20" s="1"/>
  <c r="H8" i="20"/>
  <c r="L8" i="20" s="1"/>
  <c r="M8" i="20" s="1"/>
  <c r="H5" i="22"/>
  <c r="L5" i="22" s="1"/>
  <c r="M5" i="22" s="1"/>
  <c r="S5" i="22"/>
  <c r="T5" i="22" s="1"/>
  <c r="S2" i="18"/>
  <c r="T2" i="18" s="1"/>
  <c r="H2" i="18"/>
  <c r="L2" i="18" s="1"/>
  <c r="M2" i="18" s="1"/>
  <c r="S3" i="15"/>
  <c r="T3" i="15" s="1"/>
  <c r="H3" i="15"/>
  <c r="L3" i="15" s="1"/>
  <c r="M3" i="15" s="1"/>
  <c r="S6" i="22"/>
  <c r="T6" i="22" s="1"/>
  <c r="H6" i="22"/>
  <c r="L6" i="22" s="1"/>
  <c r="M6" i="22" s="1"/>
  <c r="S6" i="14"/>
  <c r="T6" i="14" s="1"/>
  <c r="H6" i="14"/>
  <c r="L6" i="14" s="1"/>
  <c r="M6" i="14" s="1"/>
  <c r="S4" i="15"/>
  <c r="T4" i="15" s="1"/>
  <c r="H4" i="15"/>
  <c r="L4" i="15" s="1"/>
  <c r="M4" i="15" s="1"/>
  <c r="H2" i="17"/>
  <c r="L2" i="17" s="1"/>
  <c r="M2" i="17" s="1"/>
  <c r="S2" i="17"/>
  <c r="T2" i="17" s="1"/>
  <c r="H5" i="19"/>
  <c r="L5" i="19" s="1"/>
  <c r="M5" i="19" s="1"/>
  <c r="S5" i="19"/>
  <c r="T5" i="19" s="1"/>
  <c r="S4" i="22"/>
  <c r="T4" i="22" s="1"/>
  <c r="H4" i="22"/>
  <c r="L4" i="22" s="1"/>
  <c r="M4" i="22" s="1"/>
  <c r="S4" i="14"/>
  <c r="T4" i="14" s="1"/>
  <c r="H4" i="14"/>
  <c r="L4" i="14" s="1"/>
  <c r="M4" i="14" s="1"/>
  <c r="H5" i="13"/>
  <c r="L5" i="13" s="1"/>
  <c r="M5" i="13" s="1"/>
  <c r="S5" i="13"/>
  <c r="T5" i="13" s="1"/>
  <c r="S2" i="13"/>
  <c r="T2" i="13" s="1"/>
  <c r="H2" i="13"/>
  <c r="L2" i="13" s="1"/>
  <c r="M2" i="13" s="1"/>
  <c r="S6" i="17"/>
  <c r="T6" i="17" s="1"/>
  <c r="H6" i="17"/>
  <c r="L6" i="17" s="1"/>
  <c r="M6" i="17" s="1"/>
  <c r="H8" i="22"/>
  <c r="L8" i="22" s="1"/>
  <c r="M8" i="22" s="1"/>
  <c r="S8" i="22"/>
  <c r="T8" i="22" s="1"/>
  <c r="S8" i="14"/>
  <c r="T8" i="14" s="1"/>
  <c r="H8" i="14"/>
  <c r="L8" i="14" s="1"/>
  <c r="M8" i="14" s="1"/>
  <c r="H3" i="21"/>
  <c r="L3" i="21" s="1"/>
  <c r="M3" i="21" s="1"/>
  <c r="S3" i="21"/>
  <c r="T3" i="21" s="1"/>
  <c r="H4" i="16"/>
  <c r="L4" i="16" s="1"/>
  <c r="M4" i="16" s="1"/>
  <c r="S4" i="16"/>
  <c r="T4" i="16" s="1"/>
  <c r="H6" i="11"/>
  <c r="L6" i="11" s="1"/>
  <c r="M6" i="11" s="1"/>
  <c r="S2" i="22"/>
  <c r="T2" i="22" s="1"/>
  <c r="H2" i="22"/>
  <c r="L2" i="22" s="1"/>
  <c r="M2" i="22" s="1"/>
  <c r="S3" i="19"/>
  <c r="T3" i="19" s="1"/>
  <c r="H3" i="19"/>
  <c r="L3" i="19" s="1"/>
  <c r="M3" i="19" s="1"/>
  <c r="S7" i="17"/>
  <c r="T7" i="17" s="1"/>
  <c r="H7" i="17"/>
  <c r="L7" i="17" s="1"/>
  <c r="M7" i="17" s="1"/>
  <c r="S5" i="18"/>
  <c r="T5" i="18" s="1"/>
  <c r="H5" i="18"/>
  <c r="L5" i="18" s="1"/>
  <c r="M5" i="18" s="1"/>
  <c r="S2" i="20"/>
  <c r="T2" i="20" s="1"/>
  <c r="H2" i="20"/>
  <c r="L2" i="20" s="1"/>
  <c r="M2" i="20" s="1"/>
  <c r="S4" i="13"/>
  <c r="T4" i="13" s="1"/>
  <c r="H4" i="13"/>
  <c r="L4" i="13" s="1"/>
  <c r="M4" i="13" s="1"/>
  <c r="S5" i="20"/>
  <c r="T5" i="20" s="1"/>
  <c r="H5" i="20"/>
  <c r="L5" i="20" s="1"/>
  <c r="M5" i="20" s="1"/>
  <c r="S5" i="12"/>
  <c r="T5" i="12" s="1"/>
  <c r="H5" i="12"/>
  <c r="L5" i="12" s="1"/>
  <c r="M5" i="12" s="1"/>
  <c r="H3" i="22"/>
  <c r="L3" i="22" s="1"/>
  <c r="M3" i="22" s="1"/>
  <c r="S3" i="22"/>
  <c r="T3" i="22" s="1"/>
  <c r="S2" i="14"/>
  <c r="T2" i="14" s="1"/>
  <c r="H2" i="14"/>
  <c r="L2" i="14" s="1"/>
  <c r="M2" i="14" s="1"/>
  <c r="S8" i="13"/>
  <c r="T8" i="13" s="1"/>
  <c r="H8" i="13"/>
  <c r="L8" i="13" s="1"/>
  <c r="M8" i="13" s="1"/>
  <c r="S3" i="20"/>
  <c r="T3" i="20" s="1"/>
  <c r="H3" i="20"/>
  <c r="L3" i="20" s="1"/>
  <c r="M3" i="20" s="1"/>
  <c r="H3" i="12"/>
  <c r="L3" i="12" s="1"/>
  <c r="M3" i="12" s="1"/>
  <c r="S3" i="12"/>
  <c r="T3" i="12" s="1"/>
  <c r="S6" i="20"/>
  <c r="T6" i="20" s="1"/>
  <c r="H6" i="20"/>
  <c r="L6" i="20" s="1"/>
  <c r="M6" i="20" s="1"/>
  <c r="S2" i="19"/>
  <c r="T2" i="19" s="1"/>
  <c r="H2" i="19"/>
  <c r="L2" i="19" s="1"/>
  <c r="M2" i="19" s="1"/>
  <c r="H5" i="15"/>
  <c r="L5" i="15" s="1"/>
  <c r="M5" i="15" s="1"/>
  <c r="S5" i="15"/>
  <c r="T5" i="15" s="1"/>
  <c r="H7" i="20"/>
  <c r="L7" i="20" s="1"/>
  <c r="M7" i="20" s="1"/>
  <c r="S7" i="20"/>
  <c r="T7" i="20" s="1"/>
  <c r="H7" i="12"/>
  <c r="L7" i="12" s="1"/>
  <c r="M7" i="12" s="1"/>
  <c r="S7" i="12"/>
  <c r="T7" i="12" s="1"/>
  <c r="H3" i="17"/>
  <c r="L3" i="17" s="1"/>
  <c r="M3" i="17" s="1"/>
  <c r="S3" i="17"/>
  <c r="T3" i="17" s="1"/>
  <c r="H4" i="12"/>
  <c r="L4" i="12" s="1"/>
  <c r="M4" i="12" s="1"/>
  <c r="S4" i="12"/>
  <c r="T4" i="12" s="1"/>
  <c r="H2" i="15"/>
  <c r="L2" i="15" s="1"/>
  <c r="M2" i="15" s="1"/>
  <c r="S2" i="15"/>
  <c r="T2" i="15" s="1"/>
  <c r="S6" i="19"/>
  <c r="T6" i="19" s="1"/>
  <c r="H6" i="19"/>
  <c r="L6" i="19" s="1"/>
  <c r="M6" i="19" s="1"/>
  <c r="S8" i="17"/>
  <c r="T8" i="17" s="1"/>
  <c r="H8" i="17"/>
  <c r="L8" i="17" s="1"/>
  <c r="M8" i="17" s="1"/>
  <c r="S6" i="18"/>
  <c r="T6" i="18" s="1"/>
  <c r="H6" i="18"/>
  <c r="L6" i="18" s="1"/>
  <c r="M6" i="18" s="1"/>
  <c r="S3" i="18"/>
  <c r="T3" i="18" s="1"/>
  <c r="H3" i="18"/>
  <c r="L3" i="18" s="1"/>
  <c r="M3" i="18" s="1"/>
  <c r="H7" i="13"/>
  <c r="L7" i="13" s="1"/>
  <c r="M7" i="13" s="1"/>
  <c r="S7" i="13"/>
  <c r="T7" i="13" s="1"/>
  <c r="H5" i="21"/>
  <c r="L5" i="21" s="1"/>
  <c r="M5" i="21" s="1"/>
  <c r="S5" i="21"/>
  <c r="T5" i="21" s="1"/>
  <c r="S2" i="12"/>
  <c r="T2" i="12" s="1"/>
  <c r="H2" i="12"/>
  <c r="L2" i="12" s="1"/>
  <c r="M2" i="12" s="1"/>
  <c r="S8" i="15"/>
  <c r="T8" i="15" s="1"/>
  <c r="H8" i="15"/>
  <c r="L8" i="15" s="1"/>
  <c r="M8" i="15" s="1"/>
  <c r="H7" i="21"/>
  <c r="L7" i="21" s="1"/>
  <c r="M7" i="21" s="1"/>
  <c r="S7" i="21"/>
  <c r="T7" i="21" s="1"/>
  <c r="H3" i="13"/>
  <c r="L3" i="13" s="1"/>
  <c r="M3" i="13" s="1"/>
  <c r="S3" i="13"/>
  <c r="T3" i="13" s="1"/>
  <c r="H7" i="11"/>
  <c r="L7" i="11" s="1"/>
  <c r="M7" i="11" s="1"/>
  <c r="H4" i="11"/>
  <c r="L4" i="11" s="1"/>
  <c r="M4" i="11" s="1"/>
  <c r="S8" i="21"/>
  <c r="T8" i="21" s="1"/>
  <c r="H8" i="21"/>
  <c r="L8" i="21" s="1"/>
  <c r="M8" i="21" s="1"/>
  <c r="S6" i="13"/>
  <c r="T6" i="13" s="1"/>
  <c r="H6" i="13"/>
  <c r="L6" i="13" s="1"/>
  <c r="M6" i="13" s="1"/>
  <c r="S6" i="15"/>
  <c r="T6" i="15" s="1"/>
  <c r="H6" i="15"/>
  <c r="L6" i="15" s="1"/>
  <c r="M6" i="15" s="1"/>
  <c r="S2" i="21"/>
  <c r="T2" i="21" s="1"/>
  <c r="H2" i="21"/>
  <c r="L2" i="21" s="1"/>
  <c r="M2" i="21" s="1"/>
  <c r="H7" i="15"/>
  <c r="L7" i="15" s="1"/>
  <c r="M7" i="15" s="1"/>
  <c r="S7" i="15"/>
  <c r="T7" i="15" s="1"/>
  <c r="S8" i="12"/>
  <c r="T8" i="12" s="1"/>
  <c r="H8" i="12"/>
  <c r="L8" i="12" s="1"/>
  <c r="M8" i="12" s="1"/>
  <c r="S5" i="16"/>
  <c r="T5" i="16" s="1"/>
  <c r="H5" i="16"/>
  <c r="L5" i="16" s="1"/>
  <c r="M5" i="16" s="1"/>
  <c r="S4" i="19"/>
  <c r="T4" i="19" s="1"/>
  <c r="H4" i="19"/>
  <c r="L4" i="19" s="1"/>
  <c r="M4" i="19" s="1"/>
  <c r="H3" i="14"/>
  <c r="L3" i="14" s="1"/>
  <c r="M3" i="14" s="1"/>
  <c r="S3" i="14"/>
  <c r="T3" i="14" s="1"/>
  <c r="S6" i="21"/>
  <c r="T6" i="21" s="1"/>
  <c r="H6" i="21"/>
  <c r="L6" i="21" s="1"/>
  <c r="M6" i="21" s="1"/>
  <c r="H7" i="18"/>
  <c r="L7" i="18" s="1"/>
  <c r="M7" i="18" s="1"/>
  <c r="S7" i="18"/>
  <c r="T7" i="18" s="1"/>
  <c r="S3" i="16"/>
  <c r="T3" i="16" s="1"/>
  <c r="H3" i="16"/>
  <c r="L3" i="16" s="1"/>
  <c r="M3" i="16" s="1"/>
  <c r="H5" i="17"/>
  <c r="L5" i="17" s="1"/>
  <c r="M5" i="17" s="1"/>
  <c r="S5" i="17"/>
  <c r="T5" i="17" s="1"/>
  <c r="S6" i="12"/>
  <c r="T6" i="12" s="1"/>
  <c r="H6" i="12"/>
  <c r="L6" i="12" s="1"/>
  <c r="M6" i="12" s="1"/>
  <c r="S4" i="21"/>
  <c r="T4" i="21" s="1"/>
  <c r="H4" i="21"/>
  <c r="L4" i="21" s="1"/>
  <c r="M4" i="21" s="1"/>
  <c r="S7" i="14"/>
  <c r="T7" i="14" s="1"/>
  <c r="H7" i="14"/>
  <c r="L7" i="14" s="1"/>
  <c r="M7" i="14" s="1"/>
  <c r="H7" i="16"/>
  <c r="L7" i="16" s="1"/>
  <c r="M7" i="16" s="1"/>
  <c r="S7" i="16"/>
  <c r="T7" i="16" s="1"/>
  <c r="H7" i="22"/>
  <c r="L7" i="22" s="1"/>
  <c r="M7" i="22" s="1"/>
  <c r="S7" i="22"/>
  <c r="T7" i="22" s="1"/>
  <c r="S4" i="20"/>
  <c r="T4" i="20" s="1"/>
  <c r="H4" i="20"/>
  <c r="L4" i="20" s="1"/>
  <c r="M4" i="20" s="1"/>
  <c r="W9" i="11"/>
  <c r="K17" i="14" l="1"/>
  <c r="K13" i="14"/>
  <c r="K13" i="15"/>
  <c r="K17" i="15"/>
  <c r="K13" i="20"/>
  <c r="K17" i="20"/>
  <c r="K17" i="17"/>
  <c r="K13" i="17"/>
  <c r="K13" i="13"/>
  <c r="K17" i="13"/>
  <c r="K13" i="22"/>
  <c r="K17" i="22"/>
  <c r="K17" i="16"/>
  <c r="K13" i="16"/>
  <c r="K13" i="19"/>
  <c r="K17" i="19"/>
  <c r="K17" i="11"/>
  <c r="K17" i="21"/>
  <c r="K13" i="21"/>
  <c r="K13" i="18"/>
  <c r="K17" i="18"/>
  <c r="K17" i="12"/>
  <c r="K13" i="12"/>
  <c r="AE2" i="11"/>
  <c r="C21" i="11" s="1"/>
  <c r="F21" i="11" s="1"/>
  <c r="C13" i="11"/>
  <c r="F13" i="11" s="1"/>
  <c r="T9" i="11"/>
  <c r="I13" i="11" s="1"/>
  <c r="J13" i="11" s="1"/>
  <c r="M13" i="11" s="1"/>
  <c r="T9" i="22"/>
  <c r="R15" i="9" s="1"/>
  <c r="M2" i="11"/>
  <c r="M9" i="11" s="1"/>
  <c r="A13" i="11" s="1"/>
  <c r="D13" i="11" s="1"/>
  <c r="AE2" i="16"/>
  <c r="M10" i="16" s="1"/>
  <c r="A21" i="16" s="1"/>
  <c r="D21" i="16" s="1"/>
  <c r="C13" i="16"/>
  <c r="W9" i="16"/>
  <c r="B13" i="16" s="1"/>
  <c r="AE2" i="21"/>
  <c r="C13" i="21"/>
  <c r="W9" i="21"/>
  <c r="B13" i="21" s="1"/>
  <c r="AE2" i="12"/>
  <c r="M10" i="12" s="1"/>
  <c r="A21" i="12" s="1"/>
  <c r="D21" i="12" s="1"/>
  <c r="W9" i="12"/>
  <c r="B13" i="12" s="1"/>
  <c r="C13" i="12"/>
  <c r="AE2" i="22"/>
  <c r="M10" i="22" s="1"/>
  <c r="A21" i="22" s="1"/>
  <c r="D21" i="22" s="1"/>
  <c r="W9" i="22"/>
  <c r="B13" i="22" s="1"/>
  <c r="C13" i="22"/>
  <c r="AE2" i="13"/>
  <c r="M10" i="13" s="1"/>
  <c r="A21" i="13" s="1"/>
  <c r="D21" i="13" s="1"/>
  <c r="C13" i="13"/>
  <c r="W9" i="13"/>
  <c r="B13" i="13" s="1"/>
  <c r="AE2" i="19"/>
  <c r="M10" i="19" s="1"/>
  <c r="A21" i="19" s="1"/>
  <c r="D21" i="19" s="1"/>
  <c r="W9" i="19"/>
  <c r="B13" i="19" s="1"/>
  <c r="C13" i="19"/>
  <c r="AE2" i="18"/>
  <c r="M10" i="18" s="1"/>
  <c r="A21" i="18" s="1"/>
  <c r="D21" i="18" s="1"/>
  <c r="W9" i="18"/>
  <c r="B13" i="18" s="1"/>
  <c r="C13" i="18"/>
  <c r="AE2" i="20"/>
  <c r="M10" i="20" s="1"/>
  <c r="A21" i="20" s="1"/>
  <c r="D21" i="20" s="1"/>
  <c r="C13" i="20"/>
  <c r="W9" i="20"/>
  <c r="B13" i="20" s="1"/>
  <c r="AE2" i="14"/>
  <c r="M10" i="14" s="1"/>
  <c r="A21" i="14" s="1"/>
  <c r="D21" i="14" s="1"/>
  <c r="C13" i="14"/>
  <c r="W9" i="14"/>
  <c r="B13" i="14" s="1"/>
  <c r="AE2" i="15"/>
  <c r="C13" i="15"/>
  <c r="W9" i="15"/>
  <c r="B13" i="15" s="1"/>
  <c r="AE2" i="17"/>
  <c r="M10" i="17" s="1"/>
  <c r="A21" i="17" s="1"/>
  <c r="D21" i="17" s="1"/>
  <c r="W9" i="17"/>
  <c r="B13" i="17" s="1"/>
  <c r="C13" i="17"/>
  <c r="B13" i="11"/>
  <c r="E13" i="11" s="1"/>
  <c r="T9" i="15"/>
  <c r="I13" i="15" s="1"/>
  <c r="J13" i="15" s="1"/>
  <c r="M13" i="15" s="1"/>
  <c r="T9" i="12"/>
  <c r="I13" i="12" s="1"/>
  <c r="J13" i="12" s="1"/>
  <c r="T9" i="14"/>
  <c r="I13" i="14" s="1"/>
  <c r="J13" i="14" s="1"/>
  <c r="M13" i="14" s="1"/>
  <c r="T9" i="13"/>
  <c r="I13" i="13" s="1"/>
  <c r="J13" i="13" s="1"/>
  <c r="T9" i="18"/>
  <c r="I13" i="18" s="1"/>
  <c r="J13" i="18" s="1"/>
  <c r="M9" i="12"/>
  <c r="A13" i="12" s="1"/>
  <c r="D13" i="12" s="1"/>
  <c r="M9" i="13"/>
  <c r="A13" i="13" s="1"/>
  <c r="A17" i="13" s="1"/>
  <c r="D17" i="13" s="1"/>
  <c r="M9" i="15"/>
  <c r="A13" i="15" s="1"/>
  <c r="A17" i="15" s="1"/>
  <c r="D17" i="15" s="1"/>
  <c r="M9" i="21"/>
  <c r="A13" i="21" s="1"/>
  <c r="A17" i="21" s="1"/>
  <c r="D17" i="21" s="1"/>
  <c r="M10" i="21"/>
  <c r="A21" i="21" s="1"/>
  <c r="D21" i="21" s="1"/>
  <c r="M9" i="14"/>
  <c r="A13" i="14" s="1"/>
  <c r="D13" i="14" s="1"/>
  <c r="M9" i="18"/>
  <c r="A13" i="18" s="1"/>
  <c r="D13" i="18" s="1"/>
  <c r="M9" i="22"/>
  <c r="A13" i="22" s="1"/>
  <c r="A17" i="22" s="1"/>
  <c r="D17" i="22" s="1"/>
  <c r="T9" i="19"/>
  <c r="I13" i="19" s="1"/>
  <c r="J13" i="19" s="1"/>
  <c r="T9" i="20"/>
  <c r="I13" i="20" s="1"/>
  <c r="J13" i="20" s="1"/>
  <c r="M9" i="17"/>
  <c r="A13" i="17" s="1"/>
  <c r="A17" i="17" s="1"/>
  <c r="D17" i="17" s="1"/>
  <c r="T9" i="16"/>
  <c r="I13" i="16" s="1"/>
  <c r="J13" i="16" s="1"/>
  <c r="M13" i="16" s="1"/>
  <c r="T9" i="21"/>
  <c r="I13" i="21" s="1"/>
  <c r="J13" i="21" s="1"/>
  <c r="M9" i="19"/>
  <c r="A13" i="19" s="1"/>
  <c r="D13" i="19" s="1"/>
  <c r="M9" i="20"/>
  <c r="A13" i="20" s="1"/>
  <c r="A17" i="20" s="1"/>
  <c r="D17" i="20" s="1"/>
  <c r="T9" i="17"/>
  <c r="I13" i="17" s="1"/>
  <c r="J13" i="17" s="1"/>
  <c r="M9" i="16"/>
  <c r="A13" i="16" s="1"/>
  <c r="D13" i="16" s="1"/>
  <c r="C17" i="11"/>
  <c r="G17" i="11" s="1"/>
  <c r="G13" i="11" l="1"/>
  <c r="W10" i="11"/>
  <c r="B21" i="11" s="1"/>
  <c r="E21" i="11" s="1"/>
  <c r="M13" i="21"/>
  <c r="L13" i="11"/>
  <c r="N13" i="11"/>
  <c r="M13" i="20"/>
  <c r="M13" i="19"/>
  <c r="M13" i="13"/>
  <c r="M13" i="12"/>
  <c r="M13" i="18"/>
  <c r="M13" i="17"/>
  <c r="M10" i="11"/>
  <c r="A21" i="11" s="1"/>
  <c r="D21" i="11" s="1"/>
  <c r="B17" i="11"/>
  <c r="E17" i="11" s="1"/>
  <c r="H13" i="11"/>
  <c r="J21" i="11"/>
  <c r="K21" i="11" s="1"/>
  <c r="J17" i="11"/>
  <c r="M17" i="11" s="1"/>
  <c r="B17" i="17"/>
  <c r="E17" i="17" s="1"/>
  <c r="E13" i="17"/>
  <c r="B17" i="20"/>
  <c r="E17" i="20" s="1"/>
  <c r="E13" i="20"/>
  <c r="W10" i="19"/>
  <c r="B21" i="19" s="1"/>
  <c r="E21" i="19" s="1"/>
  <c r="C21" i="19"/>
  <c r="C21" i="17"/>
  <c r="W10" i="17"/>
  <c r="B21" i="17" s="1"/>
  <c r="E21" i="17" s="1"/>
  <c r="C17" i="20"/>
  <c r="G13" i="20"/>
  <c r="F13" i="20"/>
  <c r="E13" i="13"/>
  <c r="B17" i="13"/>
  <c r="E17" i="13" s="1"/>
  <c r="C21" i="12"/>
  <c r="W10" i="12"/>
  <c r="B21" i="12" s="1"/>
  <c r="E21" i="12" s="1"/>
  <c r="B17" i="12"/>
  <c r="E17" i="12" s="1"/>
  <c r="E13" i="12"/>
  <c r="B17" i="15"/>
  <c r="E17" i="15" s="1"/>
  <c r="E13" i="15"/>
  <c r="C21" i="20"/>
  <c r="W10" i="20"/>
  <c r="B21" i="20" s="1"/>
  <c r="E21" i="20" s="1"/>
  <c r="C17" i="13"/>
  <c r="G13" i="13"/>
  <c r="N13" i="13" s="1"/>
  <c r="F13" i="13"/>
  <c r="L13" i="13" s="1"/>
  <c r="B17" i="21"/>
  <c r="E17" i="21" s="1"/>
  <c r="E13" i="21"/>
  <c r="C17" i="15"/>
  <c r="F13" i="15"/>
  <c r="L13" i="15" s="1"/>
  <c r="G13" i="15"/>
  <c r="N13" i="15" s="1"/>
  <c r="F13" i="18"/>
  <c r="L13" i="18" s="1"/>
  <c r="C17" i="18"/>
  <c r="G13" i="18"/>
  <c r="N13" i="18" s="1"/>
  <c r="W10" i="13"/>
  <c r="B21" i="13" s="1"/>
  <c r="E21" i="13" s="1"/>
  <c r="C21" i="13"/>
  <c r="F13" i="21"/>
  <c r="L13" i="21" s="1"/>
  <c r="C17" i="21"/>
  <c r="G13" i="21"/>
  <c r="N13" i="21" s="1"/>
  <c r="G13" i="22"/>
  <c r="C17" i="22"/>
  <c r="F13" i="22"/>
  <c r="C21" i="21"/>
  <c r="W10" i="21"/>
  <c r="B21" i="21" s="1"/>
  <c r="E21" i="21" s="1"/>
  <c r="E13" i="18"/>
  <c r="B17" i="18"/>
  <c r="E17" i="18" s="1"/>
  <c r="E13" i="14"/>
  <c r="B17" i="14"/>
  <c r="E17" i="14" s="1"/>
  <c r="W10" i="18"/>
  <c r="B21" i="18" s="1"/>
  <c r="E21" i="18" s="1"/>
  <c r="C21" i="18"/>
  <c r="B17" i="22"/>
  <c r="E17" i="22" s="1"/>
  <c r="E13" i="22"/>
  <c r="B17" i="16"/>
  <c r="E17" i="16" s="1"/>
  <c r="E13" i="16"/>
  <c r="C21" i="15"/>
  <c r="W10" i="15"/>
  <c r="B21" i="15" s="1"/>
  <c r="E21" i="15" s="1"/>
  <c r="F13" i="14"/>
  <c r="L13" i="14" s="1"/>
  <c r="G13" i="14"/>
  <c r="N13" i="14" s="1"/>
  <c r="C17" i="14"/>
  <c r="F13" i="19"/>
  <c r="G13" i="19"/>
  <c r="N13" i="19" s="1"/>
  <c r="C17" i="19"/>
  <c r="C21" i="22"/>
  <c r="W10" i="22"/>
  <c r="B21" i="22" s="1"/>
  <c r="E21" i="22" s="1"/>
  <c r="C17" i="16"/>
  <c r="F13" i="16"/>
  <c r="G13" i="16"/>
  <c r="N13" i="16" s="1"/>
  <c r="M10" i="15"/>
  <c r="A21" i="15" s="1"/>
  <c r="D21" i="15" s="1"/>
  <c r="G13" i="17"/>
  <c r="N13" i="17" s="1"/>
  <c r="F13" i="17"/>
  <c r="L13" i="17" s="1"/>
  <c r="C17" i="17"/>
  <c r="C21" i="14"/>
  <c r="W10" i="14"/>
  <c r="B21" i="14" s="1"/>
  <c r="E21" i="14" s="1"/>
  <c r="B17" i="19"/>
  <c r="E17" i="19" s="1"/>
  <c r="E13" i="19"/>
  <c r="C17" i="12"/>
  <c r="F13" i="12"/>
  <c r="L13" i="12" s="1"/>
  <c r="G13" i="12"/>
  <c r="N13" i="12" s="1"/>
  <c r="C21" i="16"/>
  <c r="W10" i="16"/>
  <c r="B21" i="16" s="1"/>
  <c r="E21" i="16" s="1"/>
  <c r="I21" i="15"/>
  <c r="I17" i="15"/>
  <c r="I17" i="12"/>
  <c r="I21" i="12"/>
  <c r="A17" i="12"/>
  <c r="D17" i="12" s="1"/>
  <c r="A17" i="14"/>
  <c r="D17" i="14" s="1"/>
  <c r="D13" i="15"/>
  <c r="D13" i="22"/>
  <c r="I17" i="14"/>
  <c r="I21" i="14"/>
  <c r="I17" i="18"/>
  <c r="I17" i="13"/>
  <c r="I21" i="18"/>
  <c r="I21" i="13"/>
  <c r="I17" i="20"/>
  <c r="J21" i="20"/>
  <c r="I17" i="16"/>
  <c r="I21" i="19"/>
  <c r="J17" i="19"/>
  <c r="M17" i="19" s="1"/>
  <c r="D13" i="13"/>
  <c r="I13" i="22"/>
  <c r="J13" i="22" s="1"/>
  <c r="M13" i="22" s="1"/>
  <c r="I17" i="21"/>
  <c r="D13" i="21"/>
  <c r="A17" i="18"/>
  <c r="D17" i="18" s="1"/>
  <c r="I21" i="16"/>
  <c r="I17" i="19"/>
  <c r="D13" i="20"/>
  <c r="D13" i="17"/>
  <c r="I21" i="20"/>
  <c r="I21" i="21"/>
  <c r="A17" i="19"/>
  <c r="D17" i="19" s="1"/>
  <c r="I21" i="17"/>
  <c r="I17" i="17"/>
  <c r="A17" i="16"/>
  <c r="D17" i="16" s="1"/>
  <c r="A17" i="11"/>
  <c r="D17" i="11" s="1"/>
  <c r="J21" i="15"/>
  <c r="J17" i="15"/>
  <c r="M17" i="15" s="1"/>
  <c r="J17" i="12"/>
  <c r="M17" i="12" s="1"/>
  <c r="J21" i="12"/>
  <c r="J17" i="18"/>
  <c r="M17" i="18" s="1"/>
  <c r="J21" i="18"/>
  <c r="J21" i="13"/>
  <c r="J17" i="13"/>
  <c r="M17" i="13" s="1"/>
  <c r="J21" i="14"/>
  <c r="J17" i="14"/>
  <c r="M17" i="14" s="1"/>
  <c r="J21" i="17"/>
  <c r="J17" i="17"/>
  <c r="M17" i="17" s="1"/>
  <c r="J17" i="21"/>
  <c r="M17" i="21" s="1"/>
  <c r="J21" i="21"/>
  <c r="I17" i="11"/>
  <c r="I21" i="11"/>
  <c r="F17" i="11"/>
  <c r="G21" i="11"/>
  <c r="O13" i="11" l="1"/>
  <c r="P13" i="11" s="1"/>
  <c r="Q13" i="11" s="1"/>
  <c r="H21" i="11"/>
  <c r="M21" i="11" s="1"/>
  <c r="N17" i="11"/>
  <c r="R18" i="9"/>
  <c r="H13" i="21"/>
  <c r="O13" i="21" s="1"/>
  <c r="P13" i="21" s="1"/>
  <c r="Q13" i="21" s="1"/>
  <c r="L15" i="9" s="1"/>
  <c r="H13" i="15"/>
  <c r="O13" i="15" s="1"/>
  <c r="P13" i="15" s="1"/>
  <c r="Q13" i="15" s="1"/>
  <c r="H13" i="20"/>
  <c r="O13" i="20" s="1"/>
  <c r="H13" i="18"/>
  <c r="O13" i="18" s="1"/>
  <c r="P13" i="18" s="1"/>
  <c r="Q13" i="18" s="1"/>
  <c r="I15" i="9" s="1"/>
  <c r="H13" i="14"/>
  <c r="O13" i="14" s="1"/>
  <c r="P13" i="14" s="1"/>
  <c r="Q13" i="14" s="1"/>
  <c r="H13" i="12"/>
  <c r="O13" i="12" s="1"/>
  <c r="P13" i="12" s="1"/>
  <c r="Q13" i="12" s="1"/>
  <c r="C15" i="9" s="1"/>
  <c r="H13" i="13"/>
  <c r="O13" i="13" s="1"/>
  <c r="P13" i="13" s="1"/>
  <c r="Q13" i="13" s="1"/>
  <c r="D15" i="9" s="1"/>
  <c r="H13" i="19"/>
  <c r="O13" i="19" s="1"/>
  <c r="H13" i="16"/>
  <c r="O13" i="16" s="1"/>
  <c r="F21" i="22"/>
  <c r="G21" i="22"/>
  <c r="F17" i="14"/>
  <c r="L17" i="14" s="1"/>
  <c r="G17" i="14"/>
  <c r="N17" i="14" s="1"/>
  <c r="H13" i="22"/>
  <c r="O13" i="22" s="1"/>
  <c r="F17" i="12"/>
  <c r="L17" i="12" s="1"/>
  <c r="G17" i="12"/>
  <c r="N17" i="12" s="1"/>
  <c r="F17" i="19"/>
  <c r="L17" i="19" s="1"/>
  <c r="G17" i="19"/>
  <c r="N17" i="19" s="1"/>
  <c r="G21" i="18"/>
  <c r="L21" i="18" s="1"/>
  <c r="F21" i="18"/>
  <c r="K21" i="18" s="1"/>
  <c r="F17" i="21"/>
  <c r="L17" i="21" s="1"/>
  <c r="G17" i="21"/>
  <c r="N17" i="21" s="1"/>
  <c r="F21" i="19"/>
  <c r="G21" i="19"/>
  <c r="G17" i="15"/>
  <c r="N17" i="15" s="1"/>
  <c r="F17" i="15"/>
  <c r="L17" i="15" s="1"/>
  <c r="F17" i="13"/>
  <c r="L17" i="13" s="1"/>
  <c r="G17" i="13"/>
  <c r="N17" i="13" s="1"/>
  <c r="G21" i="15"/>
  <c r="L21" i="15" s="1"/>
  <c r="F21" i="15"/>
  <c r="K21" i="15" s="1"/>
  <c r="G21" i="21"/>
  <c r="L21" i="21" s="1"/>
  <c r="F21" i="21"/>
  <c r="K21" i="21" s="1"/>
  <c r="F21" i="13"/>
  <c r="K21" i="13" s="1"/>
  <c r="G21" i="13"/>
  <c r="L21" i="13" s="1"/>
  <c r="F17" i="20"/>
  <c r="G17" i="20"/>
  <c r="G21" i="20"/>
  <c r="L21" i="20" s="1"/>
  <c r="F21" i="20"/>
  <c r="K21" i="20" s="1"/>
  <c r="G21" i="14"/>
  <c r="L21" i="14" s="1"/>
  <c r="F21" i="14"/>
  <c r="K21" i="14" s="1"/>
  <c r="F17" i="22"/>
  <c r="G17" i="22"/>
  <c r="G21" i="17"/>
  <c r="L21" i="17" s="1"/>
  <c r="F21" i="17"/>
  <c r="K21" i="17" s="1"/>
  <c r="G21" i="12"/>
  <c r="L21" i="12" s="1"/>
  <c r="F21" i="12"/>
  <c r="G21" i="16"/>
  <c r="F21" i="16"/>
  <c r="G17" i="17"/>
  <c r="N17" i="17" s="1"/>
  <c r="F17" i="17"/>
  <c r="L17" i="17" s="1"/>
  <c r="F17" i="16"/>
  <c r="G17" i="16"/>
  <c r="G17" i="18"/>
  <c r="N17" i="18" s="1"/>
  <c r="F17" i="18"/>
  <c r="H13" i="17"/>
  <c r="O13" i="17" s="1"/>
  <c r="P13" i="17" s="1"/>
  <c r="Q13" i="17" s="1"/>
  <c r="J21" i="19"/>
  <c r="L21" i="19" s="1"/>
  <c r="L13" i="19"/>
  <c r="I21" i="22"/>
  <c r="J17" i="22"/>
  <c r="M17" i="22" s="1"/>
  <c r="J17" i="20"/>
  <c r="M17" i="20" s="1"/>
  <c r="I17" i="22"/>
  <c r="J21" i="16"/>
  <c r="J17" i="16"/>
  <c r="M17" i="16" s="1"/>
  <c r="L13" i="16"/>
  <c r="L13" i="20"/>
  <c r="N13" i="20"/>
  <c r="L17" i="11"/>
  <c r="H17" i="11"/>
  <c r="O17" i="11" s="1"/>
  <c r="L21" i="11"/>
  <c r="N21" i="11" l="1"/>
  <c r="O21" i="11" s="1"/>
  <c r="B23" i="9" s="1"/>
  <c r="P17" i="11"/>
  <c r="Q17" i="11" s="1"/>
  <c r="B19" i="9" s="1"/>
  <c r="B15" i="9"/>
  <c r="H17" i="18"/>
  <c r="O17" i="18" s="1"/>
  <c r="H21" i="12"/>
  <c r="M21" i="12" s="1"/>
  <c r="P13" i="19"/>
  <c r="Q13" i="19" s="1"/>
  <c r="J15" i="9" s="1"/>
  <c r="N17" i="22"/>
  <c r="K21" i="12"/>
  <c r="L17" i="18"/>
  <c r="H21" i="15"/>
  <c r="M21" i="15" s="1"/>
  <c r="N21" i="15" s="1"/>
  <c r="O21" i="15" s="1"/>
  <c r="F23" i="9" s="1"/>
  <c r="H17" i="14"/>
  <c r="O17" i="14" s="1"/>
  <c r="P17" i="14" s="1"/>
  <c r="Q17" i="14" s="1"/>
  <c r="E19" i="9" s="1"/>
  <c r="P13" i="16"/>
  <c r="Q13" i="16" s="1"/>
  <c r="G15" i="9" s="1"/>
  <c r="H17" i="22"/>
  <c r="H21" i="13"/>
  <c r="M21" i="13" s="1"/>
  <c r="N21" i="13" s="1"/>
  <c r="O21" i="13" s="1"/>
  <c r="H17" i="19"/>
  <c r="O17" i="19" s="1"/>
  <c r="P17" i="19" s="1"/>
  <c r="Q17" i="19" s="1"/>
  <c r="J19" i="9" s="1"/>
  <c r="L17" i="16"/>
  <c r="H21" i="16"/>
  <c r="M21" i="16" s="1"/>
  <c r="L17" i="20"/>
  <c r="H21" i="18"/>
  <c r="M21" i="18" s="1"/>
  <c r="N21" i="18" s="1"/>
  <c r="O21" i="18" s="1"/>
  <c r="I23" i="9" s="1"/>
  <c r="H21" i="14"/>
  <c r="M21" i="14" s="1"/>
  <c r="N21" i="14" s="1"/>
  <c r="O21" i="14" s="1"/>
  <c r="E23" i="9" s="1"/>
  <c r="H21" i="21"/>
  <c r="M21" i="21" s="1"/>
  <c r="N21" i="21" s="1"/>
  <c r="O21" i="21" s="1"/>
  <c r="L23" i="9" s="1"/>
  <c r="L21" i="16"/>
  <c r="H21" i="20"/>
  <c r="M21" i="20" s="1"/>
  <c r="N21" i="20" s="1"/>
  <c r="O21" i="20" s="1"/>
  <c r="K23" i="9" s="1"/>
  <c r="H17" i="12"/>
  <c r="O17" i="12" s="1"/>
  <c r="P17" i="12" s="1"/>
  <c r="Q17" i="12" s="1"/>
  <c r="C19" i="9" s="1"/>
  <c r="H17" i="16"/>
  <c r="O17" i="16" s="1"/>
  <c r="H21" i="17"/>
  <c r="M21" i="17" s="1"/>
  <c r="N21" i="17" s="1"/>
  <c r="O21" i="17" s="1"/>
  <c r="H23" i="9" s="1"/>
  <c r="H17" i="20"/>
  <c r="O17" i="20" s="1"/>
  <c r="H17" i="15"/>
  <c r="O17" i="15" s="1"/>
  <c r="P17" i="15" s="1"/>
  <c r="Q17" i="15" s="1"/>
  <c r="F19" i="9" s="1"/>
  <c r="H17" i="21"/>
  <c r="O17" i="21" s="1"/>
  <c r="P17" i="21" s="1"/>
  <c r="Q17" i="21" s="1"/>
  <c r="L19" i="9" s="1"/>
  <c r="H17" i="17"/>
  <c r="O17" i="17" s="1"/>
  <c r="P17" i="17" s="1"/>
  <c r="Q17" i="17" s="1"/>
  <c r="H19" i="9" s="1"/>
  <c r="H17" i="13"/>
  <c r="O17" i="13" s="1"/>
  <c r="P17" i="13" s="1"/>
  <c r="Q17" i="13" s="1"/>
  <c r="D19" i="9" s="1"/>
  <c r="H21" i="19"/>
  <c r="M21" i="19" s="1"/>
  <c r="H21" i="22"/>
  <c r="M21" i="22" s="1"/>
  <c r="K21" i="19"/>
  <c r="N17" i="20"/>
  <c r="L13" i="22"/>
  <c r="N13" i="22"/>
  <c r="J21" i="22"/>
  <c r="K21" i="22" s="1"/>
  <c r="K21" i="16"/>
  <c r="N17" i="16"/>
  <c r="L17" i="22"/>
  <c r="P13" i="20"/>
  <c r="Q13" i="20" s="1"/>
  <c r="K15" i="9" s="1"/>
  <c r="H15" i="9"/>
  <c r="E15" i="9"/>
  <c r="F15" i="9"/>
  <c r="T12" i="11" l="1"/>
  <c r="O17" i="22"/>
  <c r="P17" i="22" s="1"/>
  <c r="N21" i="12"/>
  <c r="O21" i="12" s="1"/>
  <c r="C23" i="9" s="1"/>
  <c r="P17" i="18"/>
  <c r="Q17" i="18" s="1"/>
  <c r="I19" i="9" s="1"/>
  <c r="P17" i="20"/>
  <c r="Q17" i="20" s="1"/>
  <c r="K19" i="9" s="1"/>
  <c r="P17" i="16"/>
  <c r="Q17" i="16" s="1"/>
  <c r="G19" i="9" s="1"/>
  <c r="N21" i="16"/>
  <c r="O21" i="16" s="1"/>
  <c r="G23" i="9" s="1"/>
  <c r="N21" i="19"/>
  <c r="O21" i="19" s="1"/>
  <c r="J23" i="9" s="1"/>
  <c r="P13" i="22"/>
  <c r="Q13" i="22" s="1"/>
  <c r="L21" i="22"/>
  <c r="N21" i="22" s="1"/>
  <c r="O21" i="22" s="1"/>
  <c r="M23" i="9" s="1"/>
  <c r="T12" i="15"/>
  <c r="D23" i="9"/>
  <c r="T12" i="13"/>
  <c r="T12" i="17"/>
  <c r="T12" i="14"/>
  <c r="T12" i="21"/>
  <c r="N23" i="9" l="1"/>
  <c r="O23" i="9" s="1"/>
  <c r="P23" i="9" s="1"/>
  <c r="Q17" i="22"/>
  <c r="M19" i="9" s="1"/>
  <c r="N19" i="9" s="1"/>
  <c r="O19" i="9" s="1"/>
  <c r="P19" i="9" s="1"/>
  <c r="T12" i="12"/>
  <c r="T12" i="18"/>
  <c r="T12" i="20"/>
  <c r="T12" i="16"/>
  <c r="T12" i="19"/>
  <c r="M15" i="9"/>
  <c r="N15" i="9" s="1"/>
  <c r="O15" i="9" l="1"/>
  <c r="P15" i="9" s="1"/>
  <c r="R10" i="9" s="1"/>
  <c r="T12" i="22"/>
</calcChain>
</file>

<file path=xl/sharedStrings.xml><?xml version="1.0" encoding="utf-8"?>
<sst xmlns="http://schemas.openxmlformats.org/spreadsheetml/2006/main" count="1173" uniqueCount="131">
  <si>
    <t>医療分</t>
    <rPh sb="0" eb="2">
      <t>イリョウ</t>
    </rPh>
    <rPh sb="2" eb="3">
      <t>ブン</t>
    </rPh>
    <phoneticPr fontId="1"/>
  </si>
  <si>
    <t>所得割税率</t>
    <rPh sb="0" eb="2">
      <t>ショトク</t>
    </rPh>
    <rPh sb="2" eb="3">
      <t>ワリ</t>
    </rPh>
    <rPh sb="3" eb="5">
      <t>ゼイリツ</t>
    </rPh>
    <phoneticPr fontId="1"/>
  </si>
  <si>
    <t>資産割税率</t>
    <rPh sb="0" eb="2">
      <t>シサン</t>
    </rPh>
    <rPh sb="2" eb="3">
      <t>ワリ</t>
    </rPh>
    <rPh sb="3" eb="5">
      <t>ゼイリツ</t>
    </rPh>
    <phoneticPr fontId="1"/>
  </si>
  <si>
    <t>均等割税額</t>
    <rPh sb="0" eb="3">
      <t>キントウワ</t>
    </rPh>
    <rPh sb="3" eb="5">
      <t>ゼイガク</t>
    </rPh>
    <phoneticPr fontId="1"/>
  </si>
  <si>
    <t>平等割税額</t>
    <rPh sb="0" eb="2">
      <t>ビョウドウ</t>
    </rPh>
    <rPh sb="2" eb="3">
      <t>ワリ</t>
    </rPh>
    <rPh sb="3" eb="5">
      <t>ゼイガク</t>
    </rPh>
    <phoneticPr fontId="1"/>
  </si>
  <si>
    <t>支援金分</t>
    <rPh sb="0" eb="2">
      <t>シエン</t>
    </rPh>
    <rPh sb="2" eb="3">
      <t>キン</t>
    </rPh>
    <rPh sb="3" eb="4">
      <t>ブン</t>
    </rPh>
    <phoneticPr fontId="1"/>
  </si>
  <si>
    <t>介護分</t>
    <rPh sb="0" eb="2">
      <t>カイゴ</t>
    </rPh>
    <rPh sb="2" eb="3">
      <t>ブン</t>
    </rPh>
    <phoneticPr fontId="1"/>
  </si>
  <si>
    <t>課税限度額</t>
    <rPh sb="0" eb="2">
      <t>カゼイ</t>
    </rPh>
    <rPh sb="2" eb="4">
      <t>ゲンド</t>
    </rPh>
    <rPh sb="4" eb="5">
      <t>ガク</t>
    </rPh>
    <phoneticPr fontId="1"/>
  </si>
  <si>
    <t>医療＋支援</t>
    <rPh sb="0" eb="2">
      <t>イリョウ</t>
    </rPh>
    <rPh sb="3" eb="5">
      <t>シエン</t>
    </rPh>
    <phoneticPr fontId="1"/>
  </si>
  <si>
    <t>医療＋支援＋介護</t>
    <rPh sb="0" eb="2">
      <t>イリョウ</t>
    </rPh>
    <rPh sb="3" eb="5">
      <t>シエン</t>
    </rPh>
    <rPh sb="6" eb="8">
      <t>カイゴ</t>
    </rPh>
    <phoneticPr fontId="1"/>
  </si>
  <si>
    <r>
      <rPr>
        <sz val="11"/>
        <color theme="1"/>
        <rFont val="ＭＳ Ｐゴシック"/>
        <family val="2"/>
      </rPr>
      <t>生年月日</t>
    </r>
    <rPh sb="0" eb="2">
      <t>セイネン</t>
    </rPh>
    <rPh sb="2" eb="4">
      <t>ガッピ</t>
    </rPh>
    <phoneticPr fontId="1"/>
  </si>
  <si>
    <r>
      <rPr>
        <sz val="11"/>
        <color theme="1"/>
        <rFont val="ＭＳ Ｐゴシック"/>
        <family val="2"/>
      </rPr>
      <t>その他所得</t>
    </r>
    <rPh sb="2" eb="3">
      <t>タ</t>
    </rPh>
    <rPh sb="3" eb="5">
      <t>ショトク</t>
    </rPh>
    <phoneticPr fontId="1"/>
  </si>
  <si>
    <r>
      <rPr>
        <sz val="11"/>
        <color theme="1"/>
        <rFont val="ＭＳ Ｐゴシック"/>
        <family val="2"/>
      </rPr>
      <t>総所得</t>
    </r>
    <rPh sb="0" eb="3">
      <t>ソウショトク</t>
    </rPh>
    <phoneticPr fontId="1"/>
  </si>
  <si>
    <r>
      <rPr>
        <sz val="11"/>
        <color theme="1"/>
        <rFont val="ＭＳ Ｐゴシック"/>
        <family val="2"/>
      </rPr>
      <t>課税所得</t>
    </r>
    <rPh sb="0" eb="2">
      <t>カゼイ</t>
    </rPh>
    <rPh sb="2" eb="4">
      <t>ショトク</t>
    </rPh>
    <phoneticPr fontId="1"/>
  </si>
  <si>
    <r>
      <rPr>
        <sz val="11"/>
        <color theme="1"/>
        <rFont val="ＭＳ Ｐゴシック"/>
        <family val="2"/>
      </rPr>
      <t>課税所得金額</t>
    </r>
    <rPh sb="0" eb="2">
      <t>カゼイ</t>
    </rPh>
    <rPh sb="2" eb="4">
      <t>ショトク</t>
    </rPh>
    <rPh sb="4" eb="6">
      <t>キンガク</t>
    </rPh>
    <phoneticPr fontId="1"/>
  </si>
  <si>
    <r>
      <rPr>
        <sz val="11"/>
        <color theme="1"/>
        <rFont val="ＭＳ Ｐゴシック"/>
        <family val="2"/>
      </rPr>
      <t>固定資産税額</t>
    </r>
    <rPh sb="0" eb="2">
      <t>コテイ</t>
    </rPh>
    <rPh sb="2" eb="4">
      <t>シサン</t>
    </rPh>
    <rPh sb="4" eb="6">
      <t>ゼイガク</t>
    </rPh>
    <phoneticPr fontId="1"/>
  </si>
  <si>
    <r>
      <rPr>
        <sz val="11"/>
        <color theme="1"/>
        <rFont val="ＭＳ Ｐゴシック"/>
        <family val="2"/>
      </rPr>
      <t>被保険者数</t>
    </r>
    <rPh sb="0" eb="4">
      <t>ヒホケンシャ</t>
    </rPh>
    <rPh sb="4" eb="5">
      <t>スウ</t>
    </rPh>
    <phoneticPr fontId="1"/>
  </si>
  <si>
    <r>
      <rPr>
        <sz val="11"/>
        <color theme="1"/>
        <rFont val="ＭＳ Ｐゴシック"/>
        <family val="2"/>
      </rPr>
      <t>所得割額</t>
    </r>
    <rPh sb="0" eb="2">
      <t>ショトク</t>
    </rPh>
    <rPh sb="2" eb="3">
      <t>ワリ</t>
    </rPh>
    <rPh sb="3" eb="4">
      <t>ガク</t>
    </rPh>
    <phoneticPr fontId="1"/>
  </si>
  <si>
    <r>
      <rPr>
        <sz val="11"/>
        <color theme="1"/>
        <rFont val="ＭＳ Ｐゴシック"/>
        <family val="2"/>
      </rPr>
      <t>資産割額</t>
    </r>
    <rPh sb="0" eb="2">
      <t>シサン</t>
    </rPh>
    <rPh sb="2" eb="3">
      <t>ワリ</t>
    </rPh>
    <rPh sb="3" eb="4">
      <t>ガク</t>
    </rPh>
    <phoneticPr fontId="1"/>
  </si>
  <si>
    <r>
      <rPr>
        <sz val="11"/>
        <color theme="1"/>
        <rFont val="ＭＳ Ｐゴシック"/>
        <family val="2"/>
      </rPr>
      <t>均等割額</t>
    </r>
    <rPh sb="0" eb="3">
      <t>キントウワ</t>
    </rPh>
    <rPh sb="3" eb="4">
      <t>ガク</t>
    </rPh>
    <phoneticPr fontId="1"/>
  </si>
  <si>
    <r>
      <rPr>
        <sz val="11"/>
        <color theme="1"/>
        <rFont val="ＭＳ Ｐゴシック"/>
        <family val="2"/>
      </rPr>
      <t>平等割額</t>
    </r>
    <rPh sb="0" eb="2">
      <t>ビョウドウ</t>
    </rPh>
    <rPh sb="2" eb="3">
      <t>ワリ</t>
    </rPh>
    <rPh sb="3" eb="4">
      <t>ガク</t>
    </rPh>
    <phoneticPr fontId="1"/>
  </si>
  <si>
    <r>
      <rPr>
        <sz val="11"/>
        <color theme="1"/>
        <rFont val="ＭＳ Ｐゴシック"/>
        <family val="2"/>
      </rPr>
      <t>合計</t>
    </r>
    <rPh sb="0" eb="2">
      <t>ゴウケイ</t>
    </rPh>
    <phoneticPr fontId="1"/>
  </si>
  <si>
    <r>
      <rPr>
        <sz val="11"/>
        <color theme="1"/>
        <rFont val="ＭＳ Ｐゴシック"/>
        <family val="2"/>
      </rPr>
      <t>軽減判定用総所得</t>
    </r>
    <rPh sb="0" eb="2">
      <t>ケイゲン</t>
    </rPh>
    <rPh sb="2" eb="4">
      <t>ハンテイ</t>
    </rPh>
    <rPh sb="4" eb="5">
      <t>ヨウ</t>
    </rPh>
    <rPh sb="5" eb="8">
      <t>ソウショトク</t>
    </rPh>
    <phoneticPr fontId="1"/>
  </si>
  <si>
    <r>
      <rPr>
        <sz val="11"/>
        <color theme="1"/>
        <rFont val="ＭＳ Ｐゴシック"/>
        <family val="2"/>
      </rPr>
      <t>軽減区分</t>
    </r>
    <rPh sb="0" eb="2">
      <t>ケイゲン</t>
    </rPh>
    <rPh sb="2" eb="4">
      <t>クブン</t>
    </rPh>
    <phoneticPr fontId="1"/>
  </si>
  <si>
    <r>
      <rPr>
        <sz val="11"/>
        <color theme="1"/>
        <rFont val="ＭＳ Ｐゴシック"/>
        <family val="2"/>
      </rPr>
      <t>軽減額（均等割）</t>
    </r>
    <rPh sb="0" eb="2">
      <t>ケイゲン</t>
    </rPh>
    <rPh sb="2" eb="3">
      <t>ガク</t>
    </rPh>
    <rPh sb="4" eb="7">
      <t>キントウワ</t>
    </rPh>
    <phoneticPr fontId="1"/>
  </si>
  <si>
    <r>
      <rPr>
        <sz val="11"/>
        <color theme="1"/>
        <rFont val="ＭＳ Ｐゴシック"/>
        <family val="2"/>
      </rPr>
      <t>軽減額（平等割）</t>
    </r>
    <rPh sb="0" eb="2">
      <t>ケイゲン</t>
    </rPh>
    <rPh sb="2" eb="3">
      <t>ガク</t>
    </rPh>
    <rPh sb="4" eb="6">
      <t>ビョウドウ</t>
    </rPh>
    <rPh sb="6" eb="7">
      <t>ワリ</t>
    </rPh>
    <phoneticPr fontId="1"/>
  </si>
  <si>
    <r>
      <rPr>
        <sz val="11"/>
        <color theme="1"/>
        <rFont val="ＭＳ Ｐゴシック"/>
        <family val="2"/>
      </rPr>
      <t>限度超過額</t>
    </r>
    <rPh sb="0" eb="2">
      <t>ゲンド</t>
    </rPh>
    <rPh sb="2" eb="4">
      <t>チョウカ</t>
    </rPh>
    <rPh sb="4" eb="5">
      <t>ガク</t>
    </rPh>
    <phoneticPr fontId="1"/>
  </si>
  <si>
    <r>
      <rPr>
        <sz val="11"/>
        <color theme="1"/>
        <rFont val="ＭＳ Ｐゴシック"/>
        <family val="2"/>
      </rPr>
      <t>軽減額合計</t>
    </r>
    <rPh sb="0" eb="2">
      <t>ケイゲン</t>
    </rPh>
    <rPh sb="2" eb="3">
      <t>ガク</t>
    </rPh>
    <rPh sb="3" eb="5">
      <t>ゴウケイ</t>
    </rPh>
    <phoneticPr fontId="1"/>
  </si>
  <si>
    <r>
      <rPr>
        <sz val="11"/>
        <color theme="1"/>
        <rFont val="ＭＳ Ｐゴシック"/>
        <family val="2"/>
      </rPr>
      <t>算出税額</t>
    </r>
    <rPh sb="0" eb="2">
      <t>サンシュツ</t>
    </rPh>
    <rPh sb="2" eb="4">
      <t>ゼイガク</t>
    </rPh>
    <phoneticPr fontId="1"/>
  </si>
  <si>
    <t>年初日</t>
    <rPh sb="0" eb="1">
      <t>ネン</t>
    </rPh>
    <rPh sb="1" eb="3">
      <t>ショニチ</t>
    </rPh>
    <phoneticPr fontId="1"/>
  </si>
  <si>
    <t>年度初日</t>
    <rPh sb="0" eb="2">
      <t>ネンド</t>
    </rPh>
    <rPh sb="2" eb="4">
      <t>ショニチ</t>
    </rPh>
    <phoneticPr fontId="1"/>
  </si>
  <si>
    <t>年度末日</t>
    <rPh sb="0" eb="2">
      <t>ネンド</t>
    </rPh>
    <rPh sb="2" eb="3">
      <t>マツ</t>
    </rPh>
    <rPh sb="3" eb="4">
      <t>ビ</t>
    </rPh>
    <phoneticPr fontId="1"/>
  </si>
  <si>
    <t>専従給与支払額</t>
    <rPh sb="0" eb="2">
      <t>センジュウ</t>
    </rPh>
    <rPh sb="2" eb="4">
      <t>キュウヨ</t>
    </rPh>
    <rPh sb="4" eb="6">
      <t>シハライ</t>
    </rPh>
    <rPh sb="6" eb="7">
      <t>ガク</t>
    </rPh>
    <phoneticPr fontId="1"/>
  </si>
  <si>
    <t>専従給与収入額</t>
    <rPh sb="0" eb="2">
      <t>センジュウ</t>
    </rPh>
    <rPh sb="2" eb="4">
      <t>キュウヨ</t>
    </rPh>
    <rPh sb="4" eb="6">
      <t>シュウニュウ</t>
    </rPh>
    <rPh sb="6" eb="7">
      <t>ガク</t>
    </rPh>
    <phoneticPr fontId="1"/>
  </si>
  <si>
    <t>給与所得額</t>
    <rPh sb="0" eb="2">
      <t>キュウヨ</t>
    </rPh>
    <rPh sb="2" eb="4">
      <t>ショトク</t>
    </rPh>
    <rPh sb="4" eb="5">
      <t>ガク</t>
    </rPh>
    <phoneticPr fontId="1"/>
  </si>
  <si>
    <t>年金所得額</t>
    <rPh sb="0" eb="2">
      <t>ネンキン</t>
    </rPh>
    <rPh sb="2" eb="4">
      <t>ショトク</t>
    </rPh>
    <rPh sb="4" eb="5">
      <t>ガク</t>
    </rPh>
    <phoneticPr fontId="1"/>
  </si>
  <si>
    <r>
      <rPr>
        <b/>
        <sz val="11"/>
        <color theme="1"/>
        <rFont val="ＭＳ Ｐゴシック"/>
        <family val="2"/>
      </rPr>
      <t>医療分</t>
    </r>
    <rPh sb="0" eb="2">
      <t>イリョウ</t>
    </rPh>
    <rPh sb="2" eb="3">
      <t>ブン</t>
    </rPh>
    <phoneticPr fontId="1"/>
  </si>
  <si>
    <r>
      <rPr>
        <b/>
        <sz val="11"/>
        <color theme="1"/>
        <rFont val="ＭＳ Ｐゴシック"/>
        <family val="2"/>
      </rPr>
      <t>支援金分</t>
    </r>
    <rPh sb="0" eb="2">
      <t>シエン</t>
    </rPh>
    <rPh sb="2" eb="3">
      <t>キン</t>
    </rPh>
    <rPh sb="3" eb="4">
      <t>ブン</t>
    </rPh>
    <phoneticPr fontId="1"/>
  </si>
  <si>
    <r>
      <rPr>
        <b/>
        <sz val="11"/>
        <color theme="1"/>
        <rFont val="ＭＳ Ｐゴシック"/>
        <family val="2"/>
      </rPr>
      <t>介護分</t>
    </r>
    <rPh sb="0" eb="2">
      <t>カイゴ</t>
    </rPh>
    <rPh sb="2" eb="3">
      <t>ブン</t>
    </rPh>
    <phoneticPr fontId="1"/>
  </si>
  <si>
    <t>軽減判定用所得</t>
    <rPh sb="0" eb="2">
      <t>ケイゲン</t>
    </rPh>
    <rPh sb="2" eb="5">
      <t>ハンテイヨウ</t>
    </rPh>
    <rPh sb="5" eb="7">
      <t>ショトク</t>
    </rPh>
    <phoneticPr fontId="1"/>
  </si>
  <si>
    <t>軽減判定用給与収入額</t>
    <rPh sb="0" eb="2">
      <t>ケイゲン</t>
    </rPh>
    <rPh sb="2" eb="5">
      <t>ハンテイヨウ</t>
    </rPh>
    <rPh sb="5" eb="7">
      <t>キュウヨ</t>
    </rPh>
    <rPh sb="7" eb="9">
      <t>シュウニュウ</t>
    </rPh>
    <rPh sb="9" eb="10">
      <t>ガク</t>
    </rPh>
    <phoneticPr fontId="1"/>
  </si>
  <si>
    <t>軽減判定用給与所得額</t>
    <rPh sb="0" eb="2">
      <t>ケイゲン</t>
    </rPh>
    <rPh sb="2" eb="5">
      <t>ハンテイヨウ</t>
    </rPh>
    <rPh sb="5" eb="7">
      <t>キュウヨ</t>
    </rPh>
    <rPh sb="7" eb="9">
      <t>ショトク</t>
    </rPh>
    <rPh sb="9" eb="10">
      <t>ガク</t>
    </rPh>
    <phoneticPr fontId="1"/>
  </si>
  <si>
    <t>介護2号該当</t>
    <rPh sb="0" eb="2">
      <t>カイゴ</t>
    </rPh>
    <rPh sb="3" eb="4">
      <t>ゴウ</t>
    </rPh>
    <rPh sb="4" eb="6">
      <t>ガイトウ</t>
    </rPh>
    <phoneticPr fontId="1"/>
  </si>
  <si>
    <t>譲渡所得に係る特別控除</t>
    <rPh sb="0" eb="2">
      <t>ジョウト</t>
    </rPh>
    <rPh sb="2" eb="4">
      <t>ショトク</t>
    </rPh>
    <rPh sb="5" eb="6">
      <t>カカ</t>
    </rPh>
    <rPh sb="7" eb="9">
      <t>トクベツ</t>
    </rPh>
    <rPh sb="9" eb="11">
      <t>コウジョ</t>
    </rPh>
    <phoneticPr fontId="1"/>
  </si>
  <si>
    <t>介護2号非該当</t>
    <rPh sb="0" eb="2">
      <t>カイゴ</t>
    </rPh>
    <rPh sb="3" eb="4">
      <t>ゴウ</t>
    </rPh>
    <rPh sb="4" eb="7">
      <t>ヒガイトウ</t>
    </rPh>
    <phoneticPr fontId="1"/>
  </si>
  <si>
    <t>年度末の年齢</t>
    <rPh sb="0" eb="3">
      <t>ネンドマツ</t>
    </rPh>
    <rPh sb="4" eb="6">
      <t>ネンレイ</t>
    </rPh>
    <phoneticPr fontId="1"/>
  </si>
  <si>
    <t>1月1日の年齢</t>
    <rPh sb="1" eb="2">
      <t>ガツ</t>
    </rPh>
    <rPh sb="3" eb="4">
      <t>ニチ</t>
    </rPh>
    <rPh sb="5" eb="7">
      <t>ネンレイ</t>
    </rPh>
    <phoneticPr fontId="1"/>
  </si>
  <si>
    <t>後期該当による国保税判定日</t>
    <rPh sb="0" eb="2">
      <t>コウキ</t>
    </rPh>
    <rPh sb="2" eb="4">
      <t>ガイトウ</t>
    </rPh>
    <rPh sb="7" eb="10">
      <t>コクホゼイ</t>
    </rPh>
    <rPh sb="10" eb="12">
      <t>ハンテイ</t>
    </rPh>
    <rPh sb="12" eb="13">
      <t>ビ</t>
    </rPh>
    <phoneticPr fontId="1"/>
  </si>
  <si>
    <t>介護</t>
    <rPh sb="0" eb="2">
      <t>カイゴ</t>
    </rPh>
    <phoneticPr fontId="1"/>
  </si>
  <si>
    <t>4月末日</t>
    <rPh sb="1" eb="2">
      <t>ガツ</t>
    </rPh>
    <rPh sb="2" eb="4">
      <t>マツジツ</t>
    </rPh>
    <phoneticPr fontId="1"/>
  </si>
  <si>
    <t>5月末日</t>
    <rPh sb="1" eb="2">
      <t>ガツ</t>
    </rPh>
    <rPh sb="2" eb="4">
      <t>マツジツ</t>
    </rPh>
    <phoneticPr fontId="1"/>
  </si>
  <si>
    <t>6月末日</t>
    <rPh sb="1" eb="2">
      <t>ガツ</t>
    </rPh>
    <rPh sb="2" eb="4">
      <t>マツジツ</t>
    </rPh>
    <phoneticPr fontId="1"/>
  </si>
  <si>
    <t>7月末日</t>
    <rPh sb="1" eb="2">
      <t>ガツ</t>
    </rPh>
    <rPh sb="2" eb="4">
      <t>マツジツ</t>
    </rPh>
    <phoneticPr fontId="1"/>
  </si>
  <si>
    <t>8月末日</t>
    <rPh sb="1" eb="2">
      <t>ガツ</t>
    </rPh>
    <rPh sb="2" eb="4">
      <t>マツジツ</t>
    </rPh>
    <phoneticPr fontId="1"/>
  </si>
  <si>
    <t>9月末日</t>
    <rPh sb="1" eb="2">
      <t>ガツ</t>
    </rPh>
    <rPh sb="2" eb="4">
      <t>マツジツ</t>
    </rPh>
    <phoneticPr fontId="1"/>
  </si>
  <si>
    <t>10月末日</t>
    <rPh sb="2" eb="3">
      <t>ガツ</t>
    </rPh>
    <rPh sb="3" eb="5">
      <t>マツジツ</t>
    </rPh>
    <phoneticPr fontId="1"/>
  </si>
  <si>
    <t>11月末日</t>
    <rPh sb="2" eb="3">
      <t>ガツ</t>
    </rPh>
    <rPh sb="3" eb="5">
      <t>マツジツ</t>
    </rPh>
    <phoneticPr fontId="1"/>
  </si>
  <si>
    <t>12月末日</t>
    <rPh sb="2" eb="3">
      <t>ガツ</t>
    </rPh>
    <rPh sb="3" eb="5">
      <t>マツジツ</t>
    </rPh>
    <phoneticPr fontId="1"/>
  </si>
  <si>
    <t>3月末日</t>
    <rPh sb="1" eb="2">
      <t>ガツ</t>
    </rPh>
    <rPh sb="2" eb="4">
      <t>マツジツ</t>
    </rPh>
    <phoneticPr fontId="1"/>
  </si>
  <si>
    <t>1月末日</t>
    <rPh sb="1" eb="2">
      <t>ガツ</t>
    </rPh>
    <rPh sb="2" eb="4">
      <t>マツジツ</t>
    </rPh>
    <phoneticPr fontId="1"/>
  </si>
  <si>
    <t>2月末日</t>
    <rPh sb="1" eb="2">
      <t>ガツ</t>
    </rPh>
    <rPh sb="2" eb="4">
      <t>マツジツ</t>
    </rPh>
    <phoneticPr fontId="1"/>
  </si>
  <si>
    <t>失業該当</t>
    <rPh sb="0" eb="2">
      <t>シツギョウ</t>
    </rPh>
    <rPh sb="2" eb="4">
      <t>ガイトウ</t>
    </rPh>
    <phoneticPr fontId="1"/>
  </si>
  <si>
    <t>確定給与所得額（非自発考慮）</t>
    <rPh sb="0" eb="2">
      <t>カクテイ</t>
    </rPh>
    <rPh sb="2" eb="4">
      <t>キュウヨ</t>
    </rPh>
    <rPh sb="4" eb="6">
      <t>ショトク</t>
    </rPh>
    <rPh sb="6" eb="7">
      <t>ガク</t>
    </rPh>
    <rPh sb="8" eb="9">
      <t>ヒ</t>
    </rPh>
    <rPh sb="9" eb="11">
      <t>ジハツ</t>
    </rPh>
    <rPh sb="11" eb="13">
      <t>コウリョ</t>
    </rPh>
    <phoneticPr fontId="1"/>
  </si>
  <si>
    <t>非自発的失業軽減適用日</t>
    <rPh sb="0" eb="1">
      <t>ヒ</t>
    </rPh>
    <rPh sb="1" eb="3">
      <t>ジハツ</t>
    </rPh>
    <rPh sb="3" eb="4">
      <t>テキ</t>
    </rPh>
    <rPh sb="4" eb="6">
      <t>シツギョウ</t>
    </rPh>
    <rPh sb="6" eb="8">
      <t>ケイゲン</t>
    </rPh>
    <rPh sb="8" eb="10">
      <t>テキヨウ</t>
    </rPh>
    <rPh sb="10" eb="11">
      <t>ビ</t>
    </rPh>
    <phoneticPr fontId="1"/>
  </si>
  <si>
    <t>軽減判定用給与所得額（非自発考慮）</t>
    <rPh sb="0" eb="2">
      <t>ケイゲン</t>
    </rPh>
    <rPh sb="2" eb="5">
      <t>ハンテイヨウ</t>
    </rPh>
    <rPh sb="5" eb="7">
      <t>キュウヨ</t>
    </rPh>
    <rPh sb="7" eb="9">
      <t>ショトク</t>
    </rPh>
    <rPh sb="9" eb="10">
      <t>ガク</t>
    </rPh>
    <rPh sb="11" eb="12">
      <t>ヒ</t>
    </rPh>
    <rPh sb="12" eb="14">
      <t>ジハツ</t>
    </rPh>
    <rPh sb="14" eb="16">
      <t>コウリョ</t>
    </rPh>
    <phoneticPr fontId="1"/>
  </si>
  <si>
    <r>
      <rPr>
        <sz val="11"/>
        <color theme="1"/>
        <rFont val="ＭＳ Ｐゴシック"/>
        <family val="2"/>
      </rPr>
      <t>被保険者</t>
    </r>
    <r>
      <rPr>
        <sz val="11"/>
        <color theme="1"/>
        <rFont val="Arial Narrow"/>
        <family val="2"/>
      </rPr>
      <t>A</t>
    </r>
    <rPh sb="0" eb="4">
      <t>ヒホケンシャ</t>
    </rPh>
    <phoneticPr fontId="1"/>
  </si>
  <si>
    <r>
      <rPr>
        <sz val="11"/>
        <color theme="1"/>
        <rFont val="ＭＳ Ｐゴシック"/>
        <family val="2"/>
      </rPr>
      <t>被保険者</t>
    </r>
    <r>
      <rPr>
        <sz val="11"/>
        <color theme="1"/>
        <rFont val="Arial Narrow"/>
        <family val="2"/>
      </rPr>
      <t>B</t>
    </r>
    <rPh sb="0" eb="4">
      <t>ヒホケンシャ</t>
    </rPh>
    <phoneticPr fontId="1"/>
  </si>
  <si>
    <r>
      <rPr>
        <sz val="11"/>
        <color theme="1"/>
        <rFont val="ＭＳ Ｐゴシック"/>
        <family val="2"/>
      </rPr>
      <t>被保険者</t>
    </r>
    <r>
      <rPr>
        <sz val="11"/>
        <color theme="1"/>
        <rFont val="Arial Narrow"/>
        <family val="2"/>
      </rPr>
      <t>C</t>
    </r>
    <rPh sb="0" eb="4">
      <t>ヒホケンシャ</t>
    </rPh>
    <phoneticPr fontId="1"/>
  </si>
  <si>
    <r>
      <rPr>
        <sz val="11"/>
        <color theme="1"/>
        <rFont val="ＭＳ Ｐゴシック"/>
        <family val="2"/>
      </rPr>
      <t>被保険者</t>
    </r>
    <r>
      <rPr>
        <sz val="11"/>
        <color theme="1"/>
        <rFont val="Arial Narrow"/>
        <family val="2"/>
      </rPr>
      <t>D</t>
    </r>
    <rPh sb="0" eb="4">
      <t>ヒホケンシャ</t>
    </rPh>
    <phoneticPr fontId="1"/>
  </si>
  <si>
    <t>非自発適用期限</t>
    <rPh sb="0" eb="1">
      <t>ヒ</t>
    </rPh>
    <rPh sb="1" eb="3">
      <t>ジハツ</t>
    </rPh>
    <rPh sb="3" eb="5">
      <t>テキヨウ</t>
    </rPh>
    <rPh sb="5" eb="7">
      <t>キゲン</t>
    </rPh>
    <phoneticPr fontId="1"/>
  </si>
  <si>
    <t>合計（医療＋支援）</t>
    <rPh sb="0" eb="2">
      <t>ゴウケイ</t>
    </rPh>
    <rPh sb="3" eb="5">
      <t>イリョウ</t>
    </rPh>
    <rPh sb="6" eb="8">
      <t>シエン</t>
    </rPh>
    <phoneticPr fontId="1"/>
  </si>
  <si>
    <t>合計（介護）</t>
    <rPh sb="0" eb="2">
      <t>ゴウケイ</t>
    </rPh>
    <rPh sb="3" eb="5">
      <t>カイゴ</t>
    </rPh>
    <phoneticPr fontId="1"/>
  </si>
  <si>
    <t>加入年月日
（年度始期）</t>
    <rPh sb="0" eb="2">
      <t>カニュウ</t>
    </rPh>
    <rPh sb="2" eb="5">
      <t>ネンガッピ</t>
    </rPh>
    <rPh sb="7" eb="9">
      <t>ネンド</t>
    </rPh>
    <rPh sb="9" eb="11">
      <t>シキ</t>
    </rPh>
    <phoneticPr fontId="1"/>
  </si>
  <si>
    <t>喪失年月日
（年度終期）</t>
    <rPh sb="0" eb="2">
      <t>ソウシツ</t>
    </rPh>
    <rPh sb="2" eb="5">
      <t>ネンガッピ</t>
    </rPh>
    <rPh sb="7" eb="9">
      <t>ネンド</t>
    </rPh>
    <rPh sb="9" eb="11">
      <t>シュウキ</t>
    </rPh>
    <phoneticPr fontId="1"/>
  </si>
  <si>
    <t>固定資産税</t>
    <rPh sb="0" eb="2">
      <t>コテイ</t>
    </rPh>
    <rPh sb="2" eb="5">
      <t>シサンゼイ</t>
    </rPh>
    <phoneticPr fontId="1"/>
  </si>
  <si>
    <t>給与収入額</t>
    <rPh sb="0" eb="2">
      <t>キュウヨ</t>
    </rPh>
    <rPh sb="2" eb="4">
      <t>シュウニュウ</t>
    </rPh>
    <rPh sb="4" eb="5">
      <t>ガク</t>
    </rPh>
    <phoneticPr fontId="1"/>
  </si>
  <si>
    <t>年金収入額</t>
    <rPh sb="0" eb="2">
      <t>ネンキン</t>
    </rPh>
    <rPh sb="2" eb="4">
      <t>シュウニュウ</t>
    </rPh>
    <rPh sb="4" eb="5">
      <t>ガク</t>
    </rPh>
    <phoneticPr fontId="1"/>
  </si>
  <si>
    <t>その他所得</t>
    <rPh sb="2" eb="3">
      <t>タ</t>
    </rPh>
    <rPh sb="3" eb="5">
      <t>ショトク</t>
    </rPh>
    <phoneticPr fontId="1"/>
  </si>
  <si>
    <t>計算上年税額</t>
    <rPh sb="0" eb="3">
      <t>ケイサンジョウ</t>
    </rPh>
    <rPh sb="3" eb="6">
      <t>ネンゼイガク</t>
    </rPh>
    <phoneticPr fontId="1"/>
  </si>
  <si>
    <t>月末の年齢</t>
    <rPh sb="0" eb="1">
      <t>ガツ</t>
    </rPh>
    <rPh sb="3" eb="5">
      <t>ネンレイ</t>
    </rPh>
    <phoneticPr fontId="1"/>
  </si>
  <si>
    <r>
      <rPr>
        <b/>
        <sz val="14"/>
        <color theme="1"/>
        <rFont val="ＭＳ Ｐゴシック"/>
        <family val="2"/>
      </rPr>
      <t>医療分</t>
    </r>
    <rPh sb="0" eb="2">
      <t>イリョウ</t>
    </rPh>
    <rPh sb="2" eb="3">
      <t>ブン</t>
    </rPh>
    <phoneticPr fontId="1"/>
  </si>
  <si>
    <r>
      <rPr>
        <b/>
        <sz val="14"/>
        <color theme="1"/>
        <rFont val="ＭＳ Ｐゴシック"/>
        <family val="2"/>
      </rPr>
      <t>支援金分</t>
    </r>
    <rPh sb="0" eb="2">
      <t>シエン</t>
    </rPh>
    <rPh sb="2" eb="3">
      <t>キン</t>
    </rPh>
    <rPh sb="3" eb="4">
      <t>ブン</t>
    </rPh>
    <phoneticPr fontId="1"/>
  </si>
  <si>
    <r>
      <rPr>
        <b/>
        <sz val="14"/>
        <color theme="1"/>
        <rFont val="ＭＳ Ｐゴシック"/>
        <family val="2"/>
      </rPr>
      <t>介護分</t>
    </r>
    <rPh sb="0" eb="2">
      <t>カイゴ</t>
    </rPh>
    <rPh sb="2" eb="3">
      <t>ブン</t>
    </rPh>
    <phoneticPr fontId="1"/>
  </si>
  <si>
    <t>軽減判定期日</t>
    <rPh sb="0" eb="2">
      <t>ケイゲン</t>
    </rPh>
    <rPh sb="2" eb="4">
      <t>ハンテイ</t>
    </rPh>
    <rPh sb="4" eb="6">
      <t>キジツ</t>
    </rPh>
    <phoneticPr fontId="1"/>
  </si>
  <si>
    <t>軽減判定時被保険者数</t>
    <phoneticPr fontId="1"/>
  </si>
  <si>
    <r>
      <rPr>
        <sz val="11"/>
        <color theme="1"/>
        <rFont val="ＭＳ Ｐゴシック"/>
        <family val="2"/>
      </rPr>
      <t>国保加入</t>
    </r>
    <rPh sb="0" eb="2">
      <t>コクホ</t>
    </rPh>
    <rPh sb="2" eb="4">
      <t>カニュウ</t>
    </rPh>
    <phoneticPr fontId="1"/>
  </si>
  <si>
    <r>
      <rPr>
        <sz val="11"/>
        <color theme="1"/>
        <rFont val="ＭＳ Ｐゴシック"/>
        <family val="3"/>
        <charset val="128"/>
      </rPr>
      <t>喪失年月日</t>
    </r>
    <rPh sb="0" eb="2">
      <t>ソウシツ</t>
    </rPh>
    <rPh sb="2" eb="5">
      <t>ネンガッピ</t>
    </rPh>
    <phoneticPr fontId="1"/>
  </si>
  <si>
    <r>
      <rPr>
        <sz val="11"/>
        <color theme="1"/>
        <rFont val="ＭＳ Ｐゴシック"/>
        <family val="3"/>
        <charset val="128"/>
      </rPr>
      <t>失業年月日</t>
    </r>
    <rPh sb="0" eb="2">
      <t>シツギョウ</t>
    </rPh>
    <rPh sb="2" eb="5">
      <t>ネンガッピ</t>
    </rPh>
    <phoneticPr fontId="1"/>
  </si>
  <si>
    <r>
      <rPr>
        <sz val="11"/>
        <color theme="1"/>
        <rFont val="ＭＳ Ｐゴシック"/>
        <family val="2"/>
      </rPr>
      <t>給与収入額</t>
    </r>
    <rPh sb="0" eb="2">
      <t>キュウヨ</t>
    </rPh>
    <rPh sb="2" eb="4">
      <t>シュウニュウ</t>
    </rPh>
    <rPh sb="4" eb="5">
      <t>ガク</t>
    </rPh>
    <phoneticPr fontId="1"/>
  </si>
  <si>
    <r>
      <rPr>
        <sz val="11"/>
        <rFont val="ＭＳ Ｐゴシック"/>
        <family val="2"/>
      </rPr>
      <t>年金収入額</t>
    </r>
    <rPh sb="0" eb="2">
      <t>ネンキン</t>
    </rPh>
    <rPh sb="2" eb="4">
      <t>シュウニュウ</t>
    </rPh>
    <rPh sb="4" eb="5">
      <t>ガク</t>
    </rPh>
    <phoneticPr fontId="1"/>
  </si>
  <si>
    <r>
      <t>4</t>
    </r>
    <r>
      <rPr>
        <sz val="11"/>
        <color theme="1"/>
        <rFont val="ＭＳ Ｐゴシック"/>
        <family val="2"/>
      </rPr>
      <t>月</t>
    </r>
    <rPh sb="1" eb="2">
      <t>ガツ</t>
    </rPh>
    <phoneticPr fontId="1"/>
  </si>
  <si>
    <r>
      <t>5</t>
    </r>
    <r>
      <rPr>
        <sz val="11"/>
        <color theme="1"/>
        <rFont val="ＭＳ Ｐゴシック"/>
        <family val="2"/>
      </rPr>
      <t>月</t>
    </r>
  </si>
  <si>
    <r>
      <t>6</t>
    </r>
    <r>
      <rPr>
        <sz val="11"/>
        <color theme="1"/>
        <rFont val="ＭＳ Ｐゴシック"/>
        <family val="2"/>
      </rPr>
      <t>月</t>
    </r>
  </si>
  <si>
    <r>
      <t>7</t>
    </r>
    <r>
      <rPr>
        <sz val="11"/>
        <color theme="1"/>
        <rFont val="ＭＳ Ｐゴシック"/>
        <family val="2"/>
      </rPr>
      <t>月</t>
    </r>
  </si>
  <si>
    <r>
      <t>8</t>
    </r>
    <r>
      <rPr>
        <sz val="11"/>
        <color theme="1"/>
        <rFont val="ＭＳ Ｐゴシック"/>
        <family val="2"/>
      </rPr>
      <t>月</t>
    </r>
  </si>
  <si>
    <r>
      <t>9</t>
    </r>
    <r>
      <rPr>
        <sz val="11"/>
        <color theme="1"/>
        <rFont val="ＭＳ Ｐゴシック"/>
        <family val="2"/>
      </rPr>
      <t>月</t>
    </r>
  </si>
  <si>
    <r>
      <t>10</t>
    </r>
    <r>
      <rPr>
        <sz val="11"/>
        <color theme="1"/>
        <rFont val="ＭＳ Ｐゴシック"/>
        <family val="2"/>
      </rPr>
      <t>月</t>
    </r>
  </si>
  <si>
    <r>
      <t>11</t>
    </r>
    <r>
      <rPr>
        <sz val="11"/>
        <color theme="1"/>
        <rFont val="ＭＳ Ｐゴシック"/>
        <family val="2"/>
      </rPr>
      <t>月</t>
    </r>
  </si>
  <si>
    <r>
      <t>12</t>
    </r>
    <r>
      <rPr>
        <sz val="11"/>
        <color theme="1"/>
        <rFont val="ＭＳ Ｐゴシック"/>
        <family val="2"/>
      </rPr>
      <t>月</t>
    </r>
  </si>
  <si>
    <r>
      <t>1</t>
    </r>
    <r>
      <rPr>
        <sz val="11"/>
        <color theme="1"/>
        <rFont val="ＭＳ Ｐゴシック"/>
        <family val="2"/>
      </rPr>
      <t>月</t>
    </r>
  </si>
  <si>
    <r>
      <t>2</t>
    </r>
    <r>
      <rPr>
        <sz val="11"/>
        <color theme="1"/>
        <rFont val="ＭＳ Ｐゴシック"/>
        <family val="2"/>
      </rPr>
      <t>月</t>
    </r>
  </si>
  <si>
    <r>
      <t>3</t>
    </r>
    <r>
      <rPr>
        <sz val="11"/>
        <color theme="1"/>
        <rFont val="ＭＳ Ｐゴシック"/>
        <family val="2"/>
      </rPr>
      <t>月</t>
    </r>
  </si>
  <si>
    <r>
      <rPr>
        <sz val="11"/>
        <color theme="1"/>
        <rFont val="ＭＳ Ｐゴシック"/>
        <family val="2"/>
      </rPr>
      <t>月割年税額</t>
    </r>
    <rPh sb="0" eb="2">
      <t>ツキワリ</t>
    </rPh>
    <rPh sb="2" eb="5">
      <t>ネンゼイガク</t>
    </rPh>
    <phoneticPr fontId="1"/>
  </si>
  <si>
    <r>
      <t xml:space="preserve">a
</t>
    </r>
    <r>
      <rPr>
        <sz val="11"/>
        <color theme="1"/>
        <rFont val="ＭＳ Ｐゴシック"/>
        <family val="2"/>
      </rPr>
      <t>算出税額</t>
    </r>
    <rPh sb="2" eb="4">
      <t>サンシュツ</t>
    </rPh>
    <rPh sb="4" eb="6">
      <t>ゼイガク</t>
    </rPh>
    <phoneticPr fontId="1"/>
  </si>
  <si>
    <r>
      <t xml:space="preserve">b
</t>
    </r>
    <r>
      <rPr>
        <sz val="11"/>
        <color theme="1"/>
        <rFont val="ＭＳ Ｐゴシック"/>
        <family val="2"/>
      </rPr>
      <t>算出税額</t>
    </r>
    <rPh sb="2" eb="4">
      <t>サンシュツ</t>
    </rPh>
    <rPh sb="4" eb="6">
      <t>ゼイガク</t>
    </rPh>
    <phoneticPr fontId="1"/>
  </si>
  <si>
    <r>
      <t xml:space="preserve">c
</t>
    </r>
    <r>
      <rPr>
        <sz val="11"/>
        <color theme="1"/>
        <rFont val="ＭＳ Ｐゴシック"/>
        <family val="2"/>
      </rPr>
      <t>算出税額</t>
    </r>
    <rPh sb="2" eb="4">
      <t>サンシュツ</t>
    </rPh>
    <rPh sb="4" eb="6">
      <t>ゼイガク</t>
    </rPh>
    <phoneticPr fontId="1"/>
  </si>
  <si>
    <r>
      <rPr>
        <sz val="11"/>
        <color theme="1"/>
        <rFont val="ＭＳ Ｐゴシック"/>
        <family val="2"/>
      </rPr>
      <t>被保険者</t>
    </r>
    <r>
      <rPr>
        <sz val="11"/>
        <color theme="1"/>
        <rFont val="Arial Narrow"/>
        <family val="2"/>
      </rPr>
      <t>E</t>
    </r>
    <rPh sb="0" eb="4">
      <t>ヒホケンシャ</t>
    </rPh>
    <phoneticPr fontId="1"/>
  </si>
  <si>
    <r>
      <rPr>
        <b/>
        <sz val="14"/>
        <color theme="1"/>
        <rFont val="ＭＳ Ｐゴシック"/>
        <family val="3"/>
        <charset val="128"/>
      </rPr>
      <t xml:space="preserve">確定年税額
</t>
    </r>
    <r>
      <rPr>
        <b/>
        <sz val="14"/>
        <color theme="1"/>
        <rFont val="Arial Narrow"/>
        <family val="2"/>
      </rPr>
      <t>a+b+c</t>
    </r>
    <rPh sb="0" eb="2">
      <t>カクテイ</t>
    </rPh>
    <rPh sb="2" eb="5">
      <t>ネンゼイガク</t>
    </rPh>
    <phoneticPr fontId="1"/>
  </si>
  <si>
    <r>
      <rPr>
        <sz val="11"/>
        <color theme="1"/>
        <rFont val="ＭＳ Ｐゴシック"/>
        <family val="2"/>
      </rPr>
      <t>被保険者</t>
    </r>
    <r>
      <rPr>
        <sz val="11"/>
        <color theme="1"/>
        <rFont val="Arial Narrow"/>
        <family val="2"/>
      </rPr>
      <t>F</t>
    </r>
    <rPh sb="0" eb="4">
      <t>ヒホケンシャ</t>
    </rPh>
    <phoneticPr fontId="1"/>
  </si>
  <si>
    <t>あなたの軽減判定所得</t>
    <rPh sb="4" eb="6">
      <t>ケイゲン</t>
    </rPh>
    <rPh sb="6" eb="8">
      <t>ハンテイ</t>
    </rPh>
    <rPh sb="8" eb="10">
      <t>ショトク</t>
    </rPh>
    <phoneticPr fontId="1"/>
  </si>
  <si>
    <t>あなたの軽減判定結果</t>
    <rPh sb="4" eb="6">
      <t>ケイゲン</t>
    </rPh>
    <rPh sb="6" eb="8">
      <t>ハンテイ</t>
    </rPh>
    <rPh sb="8" eb="10">
      <t>ケッカ</t>
    </rPh>
    <phoneticPr fontId="1"/>
  </si>
  <si>
    <r>
      <t>2and5</t>
    </r>
    <r>
      <rPr>
        <sz val="11"/>
        <rFont val="ＭＳ Ｐゴシック"/>
        <family val="3"/>
        <charset val="128"/>
      </rPr>
      <t>割
（含世帯主）</t>
    </r>
    <rPh sb="5" eb="6">
      <t>ワリ</t>
    </rPh>
    <rPh sb="8" eb="9">
      <t>フク</t>
    </rPh>
    <rPh sb="9" eb="12">
      <t>セタイヌシ</t>
    </rPh>
    <phoneticPr fontId="1"/>
  </si>
  <si>
    <t>2割</t>
    <rPh sb="1" eb="2">
      <t>ワリ</t>
    </rPh>
    <phoneticPr fontId="1"/>
  </si>
  <si>
    <t>5割</t>
    <rPh sb="1" eb="2">
      <t>ワリ</t>
    </rPh>
    <phoneticPr fontId="1"/>
  </si>
  <si>
    <t>7割</t>
    <rPh sb="1" eb="2">
      <t>ワリ</t>
    </rPh>
    <phoneticPr fontId="1"/>
  </si>
  <si>
    <t>基礎額</t>
    <rPh sb="0" eb="2">
      <t>キソ</t>
    </rPh>
    <rPh sb="2" eb="3">
      <t>ガク</t>
    </rPh>
    <phoneticPr fontId="1"/>
  </si>
  <si>
    <t>係数</t>
    <rPh sb="0" eb="2">
      <t>ケイスウ</t>
    </rPh>
    <phoneticPr fontId="1"/>
  </si>
  <si>
    <t>軽減判定所得用数値</t>
    <rPh sb="0" eb="2">
      <t>ケイゲン</t>
    </rPh>
    <rPh sb="2" eb="4">
      <t>ハンテイ</t>
    </rPh>
    <rPh sb="4" eb="6">
      <t>ショトク</t>
    </rPh>
    <rPh sb="6" eb="7">
      <t>ヨウ</t>
    </rPh>
    <rPh sb="7" eb="9">
      <t>スウチ</t>
    </rPh>
    <phoneticPr fontId="1"/>
  </si>
  <si>
    <r>
      <rPr>
        <b/>
        <sz val="11"/>
        <color theme="1"/>
        <rFont val="ＭＳ Ｐゴシック"/>
        <family val="2"/>
      </rPr>
      <t>世帯主</t>
    </r>
    <rPh sb="0" eb="3">
      <t>セタイヌシ</t>
    </rPh>
    <phoneticPr fontId="1"/>
  </si>
  <si>
    <t>うち専従給与
収入額</t>
    <rPh sb="2" eb="4">
      <t>センジュウ</t>
    </rPh>
    <rPh sb="4" eb="6">
      <t>キュウヨ</t>
    </rPh>
    <rPh sb="7" eb="9">
      <t>シュウニュウ</t>
    </rPh>
    <rPh sb="9" eb="10">
      <t>ガク</t>
    </rPh>
    <phoneticPr fontId="1"/>
  </si>
  <si>
    <t>専従給与
控除額</t>
    <rPh sb="0" eb="2">
      <t>センジュウ</t>
    </rPh>
    <rPh sb="2" eb="4">
      <t>キュウヨ</t>
    </rPh>
    <rPh sb="5" eb="7">
      <t>コウジョ</t>
    </rPh>
    <rPh sb="7" eb="8">
      <t>ガク</t>
    </rPh>
    <phoneticPr fontId="1"/>
  </si>
  <si>
    <t>加入年月日</t>
    <rPh sb="0" eb="2">
      <t>カニュウ</t>
    </rPh>
    <rPh sb="2" eb="5">
      <t>ネンガッピ</t>
    </rPh>
    <phoneticPr fontId="1"/>
  </si>
  <si>
    <t>譲渡所得に係る
特別控除</t>
    <rPh sb="0" eb="2">
      <t>ジョウト</t>
    </rPh>
    <rPh sb="2" eb="4">
      <t>ショトク</t>
    </rPh>
    <rPh sb="5" eb="6">
      <t>カカ</t>
    </rPh>
    <rPh sb="8" eb="10">
      <t>トクベツ</t>
    </rPh>
    <rPh sb="10" eb="12">
      <t>コウジョ</t>
    </rPh>
    <phoneticPr fontId="1"/>
  </si>
  <si>
    <r>
      <t>2</t>
    </r>
    <r>
      <rPr>
        <sz val="11"/>
        <color theme="0"/>
        <rFont val="ＭＳ Ｐゴシック"/>
        <family val="3"/>
        <charset val="128"/>
      </rPr>
      <t>割軽減所得</t>
    </r>
    <rPh sb="1" eb="2">
      <t>ワリ</t>
    </rPh>
    <rPh sb="2" eb="4">
      <t>ケイゲン</t>
    </rPh>
    <rPh sb="4" eb="6">
      <t>ショトク</t>
    </rPh>
    <phoneticPr fontId="1"/>
  </si>
  <si>
    <r>
      <t>5</t>
    </r>
    <r>
      <rPr>
        <sz val="11"/>
        <color theme="0"/>
        <rFont val="ＭＳ Ｐゴシック"/>
        <family val="3"/>
        <charset val="128"/>
      </rPr>
      <t>割軽減所得</t>
    </r>
    <rPh sb="1" eb="2">
      <t>ワリ</t>
    </rPh>
    <rPh sb="2" eb="4">
      <t>ケイゲン</t>
    </rPh>
    <rPh sb="4" eb="6">
      <t>ショトク</t>
    </rPh>
    <phoneticPr fontId="1"/>
  </si>
  <si>
    <r>
      <t>7</t>
    </r>
    <r>
      <rPr>
        <sz val="11"/>
        <color theme="0"/>
        <rFont val="ＭＳ Ｐゴシック"/>
        <family val="3"/>
        <charset val="128"/>
      </rPr>
      <t>割軽減所得</t>
    </r>
    <rPh sb="1" eb="2">
      <t>ワリ</t>
    </rPh>
    <rPh sb="2" eb="4">
      <t>ケイゲン</t>
    </rPh>
    <rPh sb="4" eb="6">
      <t>ショトク</t>
    </rPh>
    <phoneticPr fontId="1"/>
  </si>
  <si>
    <t>2022年度　北杜市国民健康保険税　仮計算表</t>
    <rPh sb="4" eb="6">
      <t>ネンド</t>
    </rPh>
    <rPh sb="7" eb="10">
      <t>ホクトシ</t>
    </rPh>
    <rPh sb="10" eb="12">
      <t>コクミン</t>
    </rPh>
    <rPh sb="12" eb="14">
      <t>ケンコウ</t>
    </rPh>
    <rPh sb="14" eb="16">
      <t>ホケン</t>
    </rPh>
    <rPh sb="16" eb="17">
      <t>ゼイ</t>
    </rPh>
    <rPh sb="18" eb="19">
      <t>カリ</t>
    </rPh>
    <rPh sb="19" eb="21">
      <t>ケイサン</t>
    </rPh>
    <rPh sb="21" eb="22">
      <t>ヒョウ</t>
    </rPh>
    <phoneticPr fontId="1"/>
  </si>
  <si>
    <t>未就学児数</t>
    <rPh sb="0" eb="5">
      <t>ミシュウガクジスウ</t>
    </rPh>
    <phoneticPr fontId="1"/>
  </si>
  <si>
    <t>軽減額
（未就学児均等割）</t>
  </si>
  <si>
    <t>軽減額
（未就学児均等割）</t>
    <rPh sb="0" eb="2">
      <t>ケイゲン</t>
    </rPh>
    <rPh sb="2" eb="3">
      <t>ガク</t>
    </rPh>
    <rPh sb="5" eb="9">
      <t>ミシュウガクジ</t>
    </rPh>
    <rPh sb="9" eb="12">
      <t>キントウワ</t>
    </rPh>
    <phoneticPr fontId="1"/>
  </si>
  <si>
    <t>軽減額（均等割）</t>
    <rPh sb="0" eb="2">
      <t>ケイゲン</t>
    </rPh>
    <rPh sb="2" eb="3">
      <t>ガク</t>
    </rPh>
    <rPh sb="4" eb="7">
      <t>キントウワ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</si>
</sst>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
    <numFmt numFmtId="178" formatCode="[$-411]ge\.m\.d;@"/>
    <numFmt numFmtId="179" formatCode="#,##0_);[Red]\(#,##0\)"/>
    <numFmt numFmtId="180" formatCode="[$-411]ggge&quot;年&quot;m&quot;月&quot;d&quot;日&quot;;@"/>
    <numFmt numFmtId="181" formatCode="yyyy/m/d;@"/>
    <numFmt numFmtId="182" formatCode="yyyy&quot;年&quot;m&quot;月&quot;d&quot;日&quot;;@"/>
  </numFmts>
  <fonts count="20" x14ac:knownFonts="1">
    <font>
      <sz val="11"/>
      <color theme="1"/>
      <name val="ＭＳ Ｐゴシック"/>
      <family val="2"/>
      <scheme val="minor"/>
    </font>
    <font>
      <sz val="6"/>
      <name val="ＭＳ Ｐゴシック"/>
      <family val="3"/>
      <charset val="128"/>
      <scheme val="minor"/>
    </font>
    <font>
      <sz val="11"/>
      <color theme="1"/>
      <name val="ＭＳ Ｐゴシック"/>
      <family val="2"/>
    </font>
    <font>
      <sz val="11"/>
      <color theme="1"/>
      <name val="Arial Narrow"/>
      <family val="2"/>
    </font>
    <font>
      <sz val="11"/>
      <color theme="1"/>
      <name val="ＭＳ Ｐゴシック"/>
      <family val="3"/>
      <charset val="128"/>
    </font>
    <font>
      <b/>
      <sz val="11"/>
      <color theme="1"/>
      <name val="Arial Narrow"/>
      <family val="2"/>
    </font>
    <font>
      <b/>
      <sz val="11"/>
      <color theme="1"/>
      <name val="ＭＳ Ｐゴシック"/>
      <family val="2"/>
    </font>
    <font>
      <sz val="11"/>
      <name val="ＭＳ Ｐゴシック"/>
      <family val="3"/>
      <charset val="128"/>
    </font>
    <font>
      <sz val="11"/>
      <name val="Arial Narrow"/>
      <family val="2"/>
    </font>
    <font>
      <sz val="11"/>
      <name val="ＭＳ Ｐゴシック"/>
      <family val="2"/>
    </font>
    <font>
      <b/>
      <sz val="14"/>
      <color theme="1"/>
      <name val="Arial Narrow"/>
      <family val="2"/>
    </font>
    <font>
      <b/>
      <sz val="14"/>
      <color theme="1"/>
      <name val="ＭＳ Ｐゴシック"/>
      <family val="2"/>
    </font>
    <font>
      <sz val="16"/>
      <color theme="1"/>
      <name val="HGSｺﾞｼｯｸE"/>
      <family val="3"/>
      <charset val="128"/>
    </font>
    <font>
      <b/>
      <sz val="14"/>
      <color theme="1"/>
      <name val="ＭＳ Ｐゴシック"/>
      <family val="3"/>
      <charset val="128"/>
    </font>
    <font>
      <sz val="10"/>
      <color theme="1"/>
      <name val="ＭＳ Ｐゴシック"/>
      <family val="3"/>
      <charset val="128"/>
    </font>
    <font>
      <sz val="10"/>
      <color theme="1"/>
      <name val="Arial Narrow"/>
      <family val="2"/>
    </font>
    <font>
      <sz val="11"/>
      <color theme="1"/>
      <name val="ＭＳ ゴシック"/>
      <family val="2"/>
      <charset val="128"/>
    </font>
    <font>
      <sz val="11"/>
      <color theme="0"/>
      <name val="Arial Narrow"/>
      <family val="2"/>
    </font>
    <font>
      <sz val="11"/>
      <color theme="0"/>
      <name val="ＭＳ Ｐゴシック"/>
      <family val="3"/>
      <charset val="128"/>
    </font>
    <font>
      <sz val="8"/>
      <color theme="1"/>
      <name val="ＭＳ Ｐゴシック"/>
      <family val="2"/>
    </font>
  </fonts>
  <fills count="8">
    <fill>
      <patternFill patternType="none"/>
    </fill>
    <fill>
      <patternFill patternType="gray125"/>
    </fill>
    <fill>
      <patternFill patternType="solid">
        <fgColor theme="9" tint="0.79998168889431442"/>
        <bgColor indexed="64"/>
      </patternFill>
    </fill>
    <fill>
      <patternFill patternType="solid">
        <fgColor rgb="FFFFD7D7"/>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right/>
      <top style="medium">
        <color indexed="64"/>
      </top>
      <bottom/>
      <diagonal/>
    </border>
    <border>
      <left/>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medium">
        <color indexed="64"/>
      </top>
      <bottom style="thin">
        <color indexed="64"/>
      </bottom>
      <diagonal/>
    </border>
  </borders>
  <cellStyleXfs count="1">
    <xf numFmtId="0" fontId="0" fillId="0" borderId="0"/>
  </cellStyleXfs>
  <cellXfs count="201">
    <xf numFmtId="0" fontId="0" fillId="0" borderId="0" xfId="0"/>
    <xf numFmtId="0" fontId="0" fillId="0" borderId="1" xfId="0" applyBorder="1" applyAlignment="1">
      <alignment horizontal="center"/>
    </xf>
    <xf numFmtId="0" fontId="0" fillId="0" borderId="1" xfId="0" applyBorder="1"/>
    <xf numFmtId="0" fontId="3" fillId="2" borderId="1" xfId="0" applyFont="1" applyFill="1" applyBorder="1" applyAlignment="1" applyProtection="1">
      <alignment horizontal="center" shrinkToFit="1"/>
      <protection locked="0"/>
    </xf>
    <xf numFmtId="0" fontId="3" fillId="0" borderId="0" xfId="0" applyFont="1" applyProtection="1"/>
    <xf numFmtId="0" fontId="2"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176" fontId="3" fillId="0" borderId="0" xfId="0" applyNumberFormat="1" applyFont="1" applyFill="1" applyBorder="1" applyProtection="1"/>
    <xf numFmtId="176" fontId="3" fillId="4" borderId="1" xfId="0" applyNumberFormat="1" applyFont="1" applyFill="1" applyBorder="1" applyAlignment="1" applyProtection="1">
      <alignment shrinkToFit="1"/>
      <protection locked="0"/>
    </xf>
    <xf numFmtId="176" fontId="3" fillId="0" borderId="1" xfId="0" applyNumberFormat="1" applyFont="1" applyFill="1" applyBorder="1" applyAlignment="1" applyProtection="1">
      <alignment horizontal="right"/>
    </xf>
    <xf numFmtId="0" fontId="0" fillId="0" borderId="1" xfId="0" applyFill="1" applyBorder="1"/>
    <xf numFmtId="0" fontId="2" fillId="0" borderId="2" xfId="0" applyFont="1" applyFill="1" applyBorder="1" applyAlignment="1" applyProtection="1">
      <alignment horizontal="center" vertical="center" wrapText="1"/>
    </xf>
    <xf numFmtId="176" fontId="3" fillId="3" borderId="1" xfId="0" applyNumberFormat="1" applyFont="1" applyFill="1" applyBorder="1" applyAlignment="1" applyProtection="1">
      <protection locked="0"/>
    </xf>
    <xf numFmtId="0" fontId="3" fillId="0" borderId="0" xfId="0" applyFont="1" applyAlignment="1" applyProtection="1">
      <alignment horizontal="center"/>
    </xf>
    <xf numFmtId="0" fontId="3" fillId="0" borderId="0" xfId="0" applyFont="1" applyAlignment="1" applyProtection="1"/>
    <xf numFmtId="0" fontId="3" fillId="0" borderId="0" xfId="0" applyFont="1" applyAlignment="1" applyProtection="1">
      <alignment shrinkToFit="1"/>
    </xf>
    <xf numFmtId="0" fontId="8" fillId="0" borderId="0" xfId="0" applyFont="1" applyAlignment="1" applyProtection="1"/>
    <xf numFmtId="0" fontId="3" fillId="0" borderId="0" xfId="0" applyFont="1" applyFill="1" applyBorder="1" applyAlignment="1" applyProtection="1">
      <alignment horizontal="center" shrinkToFit="1"/>
    </xf>
    <xf numFmtId="57" fontId="3" fillId="0" borderId="0" xfId="0" applyNumberFormat="1" applyFont="1" applyFill="1" applyBorder="1" applyAlignment="1" applyProtection="1">
      <alignment shrinkToFit="1"/>
    </xf>
    <xf numFmtId="178" fontId="3"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shrinkToFit="1"/>
    </xf>
    <xf numFmtId="179" fontId="3" fillId="0" borderId="0" xfId="0" applyNumberFormat="1" applyFont="1" applyFill="1" applyBorder="1" applyProtection="1"/>
    <xf numFmtId="0" fontId="3" fillId="0" borderId="0" xfId="0" applyFont="1" applyFill="1" applyBorder="1" applyAlignment="1" applyProtection="1">
      <alignment vertical="center" shrinkToFit="1"/>
    </xf>
    <xf numFmtId="0" fontId="8" fillId="0" borderId="0" xfId="0" applyFont="1" applyFill="1" applyBorder="1" applyProtection="1"/>
    <xf numFmtId="176" fontId="8" fillId="0" borderId="0" xfId="0" applyNumberFormat="1" applyFont="1" applyFill="1" applyBorder="1" applyProtection="1"/>
    <xf numFmtId="0" fontId="8" fillId="0" borderId="0" xfId="0" applyFont="1" applyFill="1" applyProtection="1"/>
    <xf numFmtId="0" fontId="3" fillId="0" borderId="0" xfId="0" applyFont="1" applyFill="1" applyProtection="1"/>
    <xf numFmtId="0" fontId="5" fillId="0" borderId="0" xfId="0" applyFont="1" applyProtection="1"/>
    <xf numFmtId="0" fontId="3" fillId="0" borderId="2" xfId="0" applyFont="1" applyBorder="1" applyAlignment="1" applyProtection="1">
      <alignment horizontal="center"/>
    </xf>
    <xf numFmtId="0" fontId="3" fillId="0" borderId="3" xfId="0" applyFont="1" applyBorder="1" applyAlignment="1" applyProtection="1">
      <alignment horizontal="center" shrinkToFit="1"/>
    </xf>
    <xf numFmtId="0" fontId="3" fillId="0" borderId="4" xfId="0" applyFont="1" applyBorder="1" applyAlignment="1" applyProtection="1">
      <alignment horizontal="center" shrinkToFit="1"/>
    </xf>
    <xf numFmtId="0" fontId="3" fillId="0" borderId="3" xfId="0" applyFont="1" applyBorder="1" applyAlignment="1" applyProtection="1">
      <alignment horizontal="center"/>
    </xf>
    <xf numFmtId="0" fontId="3" fillId="0" borderId="2" xfId="0" applyFont="1" applyBorder="1" applyAlignment="1" applyProtection="1">
      <alignment horizontal="center" shrinkToFit="1"/>
    </xf>
    <xf numFmtId="0" fontId="3" fillId="0" borderId="4" xfId="0" applyFont="1" applyBorder="1" applyAlignment="1" applyProtection="1">
      <alignment horizontal="center"/>
    </xf>
    <xf numFmtId="0" fontId="3" fillId="0" borderId="8" xfId="0" applyFont="1" applyBorder="1" applyAlignment="1" applyProtection="1">
      <alignment horizontal="center"/>
    </xf>
    <xf numFmtId="0" fontId="3" fillId="0" borderId="0" xfId="0" applyFont="1" applyAlignment="1" applyProtection="1">
      <alignment horizontal="center" shrinkToFit="1"/>
    </xf>
    <xf numFmtId="179" fontId="3" fillId="0" borderId="5" xfId="0" applyNumberFormat="1" applyFont="1" applyBorder="1" applyProtection="1"/>
    <xf numFmtId="179" fontId="3" fillId="0" borderId="6" xfId="0" applyNumberFormat="1" applyFont="1" applyBorder="1" applyAlignment="1" applyProtection="1">
      <alignment shrinkToFit="1"/>
    </xf>
    <xf numFmtId="179" fontId="3" fillId="0" borderId="7" xfId="0" applyNumberFormat="1" applyFont="1" applyBorder="1" applyAlignment="1" applyProtection="1">
      <alignment shrinkToFit="1"/>
    </xf>
    <xf numFmtId="179" fontId="3" fillId="0" borderId="6" xfId="0" applyNumberFormat="1" applyFont="1" applyBorder="1" applyProtection="1"/>
    <xf numFmtId="179" fontId="3" fillId="0" borderId="7" xfId="0" applyNumberFormat="1" applyFont="1" applyBorder="1" applyProtection="1"/>
    <xf numFmtId="179" fontId="3" fillId="0" borderId="9" xfId="0" applyNumberFormat="1" applyFont="1" applyBorder="1" applyProtection="1"/>
    <xf numFmtId="179" fontId="3" fillId="0" borderId="0" xfId="0" applyNumberFormat="1" applyFont="1" applyProtection="1"/>
    <xf numFmtId="179" fontId="3" fillId="0" borderId="0" xfId="0" applyNumberFormat="1" applyFont="1" applyAlignment="1" applyProtection="1">
      <alignment shrinkToFit="1"/>
    </xf>
    <xf numFmtId="0" fontId="4" fillId="0" borderId="4"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178" fontId="4" fillId="0" borderId="4" xfId="0" applyNumberFormat="1" applyFont="1" applyBorder="1" applyAlignment="1" applyProtection="1">
      <alignment horizontal="center" vertical="center" wrapText="1" shrinkToFit="1"/>
    </xf>
    <xf numFmtId="0" fontId="4" fillId="0" borderId="8" xfId="0" applyFont="1" applyBorder="1" applyAlignment="1" applyProtection="1">
      <alignment horizontal="center" vertical="center" wrapText="1" shrinkToFit="1"/>
    </xf>
    <xf numFmtId="0" fontId="2" fillId="0" borderId="3" xfId="0" applyFont="1" applyBorder="1" applyAlignment="1" applyProtection="1">
      <alignment horizontal="center" vertical="center" wrapText="1" shrinkToFit="1"/>
    </xf>
    <xf numFmtId="0" fontId="2" fillId="0" borderId="4" xfId="0" applyFont="1" applyBorder="1" applyAlignment="1" applyProtection="1">
      <alignment horizontal="center" vertical="center" wrapText="1" shrinkToFit="1"/>
    </xf>
    <xf numFmtId="0" fontId="4" fillId="0" borderId="2" xfId="0" applyFont="1" applyBorder="1" applyAlignment="1" applyProtection="1">
      <alignment horizontal="center" vertical="center" wrapText="1" shrinkToFit="1"/>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3" fillId="0" borderId="0" xfId="0" applyFont="1" applyAlignment="1" applyProtection="1">
      <alignment vertical="center" wrapText="1"/>
    </xf>
    <xf numFmtId="0" fontId="3" fillId="0" borderId="0" xfId="0" applyFont="1" applyAlignment="1" applyProtection="1">
      <alignment vertical="center" wrapText="1" shrinkToFit="1"/>
    </xf>
    <xf numFmtId="178" fontId="3" fillId="0" borderId="10" xfId="0" applyNumberFormat="1" applyFont="1" applyFill="1" applyBorder="1" applyAlignment="1" applyProtection="1"/>
    <xf numFmtId="178" fontId="3" fillId="0" borderId="11" xfId="0" applyNumberFormat="1" applyFont="1" applyFill="1" applyBorder="1" applyAlignment="1" applyProtection="1"/>
    <xf numFmtId="178" fontId="3" fillId="0" borderId="12" xfId="0" applyNumberFormat="1" applyFont="1" applyFill="1" applyBorder="1" applyAlignment="1" applyProtection="1"/>
    <xf numFmtId="176" fontId="3" fillId="0" borderId="1" xfId="0" applyNumberFormat="1" applyFont="1" applyBorder="1" applyAlignment="1" applyProtection="1">
      <alignment horizontal="right"/>
    </xf>
    <xf numFmtId="179" fontId="3" fillId="0" borderId="11" xfId="0" applyNumberFormat="1" applyFont="1" applyBorder="1" applyAlignment="1" applyProtection="1">
      <alignment horizontal="right"/>
    </xf>
    <xf numFmtId="176" fontId="8" fillId="0" borderId="12" xfId="0" applyNumberFormat="1" applyFont="1" applyBorder="1" applyAlignment="1" applyProtection="1">
      <alignment horizontal="right"/>
    </xf>
    <xf numFmtId="178" fontId="3" fillId="0" borderId="11" xfId="0" applyNumberFormat="1" applyFont="1" applyBorder="1" applyAlignment="1" applyProtection="1">
      <alignment horizontal="center" shrinkToFit="1"/>
    </xf>
    <xf numFmtId="178" fontId="3" fillId="0" borderId="12" xfId="0" applyNumberFormat="1" applyFont="1" applyBorder="1" applyAlignment="1" applyProtection="1">
      <alignment horizontal="center" shrinkToFit="1"/>
    </xf>
    <xf numFmtId="0" fontId="8" fillId="0" borderId="10" xfId="0" applyFont="1" applyBorder="1" applyAlignment="1" applyProtection="1">
      <alignment horizontal="center"/>
    </xf>
    <xf numFmtId="0" fontId="3" fillId="0" borderId="1" xfId="0" applyFont="1" applyFill="1" applyBorder="1" applyAlignment="1" applyProtection="1">
      <alignment horizontal="center" shrinkToFit="1"/>
    </xf>
    <xf numFmtId="0" fontId="3" fillId="0" borderId="11" xfId="0" applyFont="1" applyFill="1" applyBorder="1" applyAlignment="1" applyProtection="1">
      <alignment horizontal="center" shrinkToFit="1"/>
    </xf>
    <xf numFmtId="0" fontId="3" fillId="0" borderId="10" xfId="0" applyFont="1" applyBorder="1" applyAlignment="1" applyProtection="1">
      <alignment horizontal="center" shrinkToFit="1"/>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178" fontId="3" fillId="0" borderId="0" xfId="0" applyNumberFormat="1" applyFont="1" applyProtection="1"/>
    <xf numFmtId="0" fontId="2" fillId="0" borderId="1" xfId="0" applyFont="1" applyFill="1" applyBorder="1" applyAlignment="1" applyProtection="1">
      <alignment horizontal="center" vertical="center" shrinkToFit="1"/>
    </xf>
    <xf numFmtId="0" fontId="4" fillId="0" borderId="0" xfId="0" applyFont="1" applyAlignment="1" applyProtection="1">
      <alignment shrinkToFit="1"/>
    </xf>
    <xf numFmtId="0" fontId="4" fillId="0" borderId="1" xfId="0" applyFont="1" applyBorder="1" applyAlignment="1" applyProtection="1">
      <alignment shrinkToFit="1"/>
    </xf>
    <xf numFmtId="179" fontId="3" fillId="0" borderId="1" xfId="0" applyNumberFormat="1" applyFont="1" applyBorder="1" applyProtection="1"/>
    <xf numFmtId="0" fontId="4" fillId="0" borderId="2" xfId="0" applyFont="1" applyFill="1" applyBorder="1" applyAlignment="1" applyProtection="1">
      <alignment horizontal="center" vertical="center" wrapText="1"/>
    </xf>
    <xf numFmtId="179" fontId="3" fillId="0" borderId="10" xfId="0" applyNumberFormat="1" applyFont="1" applyFill="1" applyBorder="1" applyAlignment="1" applyProtection="1"/>
    <xf numFmtId="179" fontId="3" fillId="0" borderId="1" xfId="0" applyNumberFormat="1" applyFont="1" applyFill="1" applyBorder="1" applyAlignment="1" applyProtection="1">
      <alignment horizontal="right"/>
    </xf>
    <xf numFmtId="0" fontId="4" fillId="0" borderId="13" xfId="0" applyFont="1" applyBorder="1" applyAlignment="1" applyProtection="1">
      <alignment shrinkToFit="1"/>
    </xf>
    <xf numFmtId="179" fontId="3" fillId="0" borderId="13" xfId="0" applyNumberFormat="1" applyFont="1" applyBorder="1" applyProtection="1"/>
    <xf numFmtId="0" fontId="3" fillId="0" borderId="14" xfId="0" applyFont="1" applyBorder="1" applyAlignment="1" applyProtection="1">
      <alignment horizontal="center" vertical="center" wrapText="1"/>
    </xf>
    <xf numFmtId="179" fontId="3" fillId="0" borderId="15" xfId="0" applyNumberFormat="1" applyFont="1" applyBorder="1" applyAlignment="1" applyProtection="1">
      <alignment horizontal="right"/>
    </xf>
    <xf numFmtId="179" fontId="3" fillId="0" borderId="0" xfId="0" applyNumberFormat="1" applyFont="1" applyBorder="1" applyProtection="1"/>
    <xf numFmtId="0" fontId="4" fillId="0" borderId="16" xfId="0" applyFont="1" applyBorder="1" applyAlignment="1" applyProtection="1">
      <alignment horizontal="center"/>
    </xf>
    <xf numFmtId="179" fontId="3" fillId="0" borderId="16" xfId="0" applyNumberFormat="1" applyFont="1" applyBorder="1" applyAlignment="1" applyProtection="1">
      <alignment horizontal="right" shrinkToFit="1"/>
    </xf>
    <xf numFmtId="57" fontId="3" fillId="0" borderId="1" xfId="0" applyNumberFormat="1" applyFont="1" applyFill="1" applyBorder="1" applyAlignment="1" applyProtection="1">
      <alignment horizontal="center" shrinkToFit="1"/>
    </xf>
    <xf numFmtId="0" fontId="2"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178" fontId="4" fillId="0" borderId="11" xfId="0" applyNumberFormat="1" applyFont="1" applyBorder="1" applyAlignment="1" applyProtection="1">
      <alignment horizontal="center" vertical="center" wrapText="1" shrinkToFit="1"/>
    </xf>
    <xf numFmtId="0" fontId="4" fillId="0" borderId="12" xfId="0" applyFont="1" applyBorder="1" applyAlignment="1" applyProtection="1">
      <alignment horizontal="center" vertical="center" wrapText="1" shrinkToFit="1"/>
    </xf>
    <xf numFmtId="0" fontId="2" fillId="0" borderId="1" xfId="0" applyFont="1" applyBorder="1" applyAlignment="1" applyProtection="1">
      <alignment horizontal="center" vertical="center" wrapText="1" shrinkToFit="1"/>
    </xf>
    <xf numFmtId="0" fontId="2" fillId="0" borderId="11" xfId="0" applyFont="1" applyBorder="1" applyAlignment="1" applyProtection="1">
      <alignment horizontal="center" vertical="center" wrapText="1" shrinkToFit="1"/>
    </xf>
    <xf numFmtId="0" fontId="4" fillId="0" borderId="10" xfId="0" applyFont="1" applyBorder="1" applyAlignment="1" applyProtection="1">
      <alignment horizontal="center" vertical="center" wrapText="1" shrinkToFi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79" fontId="3" fillId="0" borderId="17" xfId="0" applyNumberFormat="1" applyFont="1" applyBorder="1" applyProtection="1"/>
    <xf numFmtId="179" fontId="3" fillId="0" borderId="11" xfId="0" applyNumberFormat="1" applyFont="1" applyBorder="1" applyProtection="1"/>
    <xf numFmtId="0" fontId="10" fillId="0" borderId="0" xfId="0" applyFont="1" applyProtection="1"/>
    <xf numFmtId="176" fontId="3" fillId="0" borderId="18" xfId="0" applyNumberFormat="1" applyFont="1" applyBorder="1" applyProtection="1"/>
    <xf numFmtId="178" fontId="2" fillId="0" borderId="19" xfId="0" applyNumberFormat="1" applyFont="1" applyBorder="1" applyAlignment="1" applyProtection="1">
      <alignment horizontal="center" vertical="center" wrapText="1" shrinkToFit="1"/>
    </xf>
    <xf numFmtId="178" fontId="3" fillId="0" borderId="19" xfId="0" applyNumberFormat="1" applyFont="1" applyBorder="1" applyAlignment="1" applyProtection="1">
      <alignment horizontal="center" shrinkToFit="1"/>
    </xf>
    <xf numFmtId="0" fontId="7" fillId="0" borderId="20" xfId="0" applyFont="1" applyBorder="1" applyAlignment="1" applyProtection="1">
      <alignment horizontal="center" vertical="center" wrapText="1"/>
    </xf>
    <xf numFmtId="178" fontId="2" fillId="0" borderId="22" xfId="0" applyNumberFormat="1" applyFont="1" applyBorder="1" applyAlignment="1" applyProtection="1">
      <alignment horizontal="center" vertical="center" wrapText="1" shrinkToFit="1"/>
    </xf>
    <xf numFmtId="180" fontId="8" fillId="0" borderId="24" xfId="0" applyNumberFormat="1" applyFont="1" applyBorder="1" applyAlignment="1" applyProtection="1">
      <alignment horizontal="right"/>
    </xf>
    <xf numFmtId="0" fontId="7" fillId="0" borderId="21" xfId="0" applyFont="1" applyBorder="1" applyAlignment="1" applyProtection="1">
      <alignment horizontal="center" vertical="center" wrapText="1"/>
    </xf>
    <xf numFmtId="180" fontId="8" fillId="0" borderId="13" xfId="0" applyNumberFormat="1" applyFont="1" applyBorder="1" applyAlignment="1" applyProtection="1">
      <alignment horizontal="right"/>
    </xf>
    <xf numFmtId="176" fontId="8" fillId="0" borderId="26" xfId="0" applyNumberFormat="1" applyFont="1" applyBorder="1" applyAlignment="1" applyProtection="1">
      <alignment horizontal="right"/>
    </xf>
    <xf numFmtId="0" fontId="7" fillId="0" borderId="23" xfId="0" applyFont="1" applyBorder="1" applyAlignment="1" applyProtection="1">
      <alignment horizontal="center" vertical="center" wrapText="1"/>
    </xf>
    <xf numFmtId="0" fontId="3" fillId="0" borderId="27" xfId="0" applyFont="1" applyBorder="1" applyAlignment="1" applyProtection="1">
      <alignment horizontal="center"/>
    </xf>
    <xf numFmtId="179" fontId="3" fillId="0" borderId="25" xfId="0" applyNumberFormat="1" applyFont="1" applyBorder="1" applyProtection="1"/>
    <xf numFmtId="179" fontId="3" fillId="0" borderId="21" xfId="0" applyNumberFormat="1" applyFont="1" applyBorder="1" applyProtection="1"/>
    <xf numFmtId="176" fontId="8" fillId="0" borderId="1" xfId="0" applyNumberFormat="1" applyFont="1" applyBorder="1" applyAlignment="1" applyProtection="1">
      <alignment horizontal="center" wrapText="1"/>
    </xf>
    <xf numFmtId="176" fontId="8" fillId="0" borderId="1" xfId="0" applyNumberFormat="1" applyFont="1" applyBorder="1" applyAlignment="1" applyProtection="1">
      <alignment horizontal="center"/>
    </xf>
    <xf numFmtId="176" fontId="8" fillId="0" borderId="17" xfId="0" applyNumberFormat="1" applyFont="1" applyBorder="1" applyAlignment="1" applyProtection="1">
      <alignment horizontal="center"/>
    </xf>
    <xf numFmtId="0" fontId="3" fillId="0" borderId="10" xfId="0" applyFont="1" applyBorder="1" applyAlignment="1" applyProtection="1"/>
    <xf numFmtId="176" fontId="3" fillId="3" borderId="6" xfId="0" applyNumberFormat="1" applyFont="1" applyFill="1" applyBorder="1" applyAlignment="1" applyProtection="1">
      <protection locked="0"/>
    </xf>
    <xf numFmtId="176" fontId="3" fillId="4" borderId="6" xfId="0" applyNumberFormat="1" applyFont="1" applyFill="1" applyBorder="1" applyAlignment="1" applyProtection="1">
      <alignment shrinkToFit="1"/>
      <protection locked="0"/>
    </xf>
    <xf numFmtId="0" fontId="3" fillId="0" borderId="6" xfId="0" applyFont="1" applyFill="1" applyBorder="1" applyAlignment="1" applyProtection="1">
      <alignment horizontal="center" shrinkToFit="1"/>
    </xf>
    <xf numFmtId="179" fontId="8" fillId="0" borderId="10" xfId="0" applyNumberFormat="1" applyFont="1" applyBorder="1" applyAlignment="1" applyProtection="1">
      <alignment horizontal="right"/>
    </xf>
    <xf numFmtId="179" fontId="8" fillId="0" borderId="1" xfId="0" applyNumberFormat="1" applyFont="1" applyBorder="1" applyAlignment="1" applyProtection="1">
      <alignment horizontal="right"/>
    </xf>
    <xf numFmtId="179" fontId="8" fillId="0" borderId="18" xfId="0" applyNumberFormat="1" applyFont="1" applyBorder="1" applyAlignment="1" applyProtection="1">
      <alignment horizontal="right"/>
    </xf>
    <xf numFmtId="177" fontId="0" fillId="4" borderId="1" xfId="0" applyNumberFormat="1" applyFill="1" applyBorder="1" applyProtection="1">
      <protection locked="0"/>
    </xf>
    <xf numFmtId="176" fontId="0" fillId="4" borderId="1" xfId="0" applyNumberFormat="1" applyFill="1" applyBorder="1" applyProtection="1">
      <protection locked="0"/>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0" fontId="3" fillId="0" borderId="5" xfId="0" applyFont="1" applyBorder="1" applyAlignment="1" applyProtection="1"/>
    <xf numFmtId="0" fontId="3" fillId="0" borderId="0" xfId="0" applyFont="1" applyFill="1" applyBorder="1" applyProtection="1"/>
    <xf numFmtId="0" fontId="3" fillId="6" borderId="8" xfId="0" applyFont="1" applyFill="1" applyBorder="1" applyAlignment="1" applyProtection="1">
      <alignment horizontal="center" wrapText="1"/>
    </xf>
    <xf numFmtId="179" fontId="3" fillId="6" borderId="9" xfId="0" applyNumberFormat="1" applyFont="1" applyFill="1" applyBorder="1" applyProtection="1"/>
    <xf numFmtId="0" fontId="4" fillId="0" borderId="0" xfId="0" applyFont="1" applyAlignment="1" applyProtection="1">
      <alignment horizontal="center" vertical="center"/>
    </xf>
    <xf numFmtId="14" fontId="3" fillId="0" borderId="0" xfId="0" applyNumberFormat="1" applyFont="1" applyAlignment="1" applyProtection="1">
      <alignment horizontal="center" vertical="center"/>
    </xf>
    <xf numFmtId="0" fontId="4" fillId="0" borderId="0" xfId="0" applyFont="1" applyAlignment="1" applyProtection="1"/>
    <xf numFmtId="57" fontId="3" fillId="0" borderId="0" xfId="0" applyNumberFormat="1" applyFont="1" applyAlignment="1" applyProtection="1">
      <alignment shrinkToFit="1"/>
    </xf>
    <xf numFmtId="0" fontId="12" fillId="0" borderId="0" xfId="0" applyFont="1" applyProtection="1"/>
    <xf numFmtId="0" fontId="5" fillId="0" borderId="10" xfId="0" applyFont="1" applyBorder="1" applyAlignment="1" applyProtection="1"/>
    <xf numFmtId="0" fontId="4" fillId="4" borderId="1" xfId="0" applyFont="1" applyFill="1" applyBorder="1" applyAlignment="1" applyProtection="1">
      <alignment horizontal="center" vertical="center" wrapText="1" shrinkToFit="1"/>
    </xf>
    <xf numFmtId="0" fontId="3" fillId="3" borderId="22" xfId="0" applyFont="1" applyFill="1" applyBorder="1" applyProtection="1"/>
    <xf numFmtId="0" fontId="3" fillId="3" borderId="22" xfId="0" applyFont="1" applyFill="1" applyBorder="1" applyAlignment="1" applyProtection="1">
      <alignment shrinkToFit="1"/>
    </xf>
    <xf numFmtId="181" fontId="0" fillId="4" borderId="1" xfId="0" applyNumberFormat="1" applyFill="1" applyBorder="1" applyProtection="1">
      <protection locked="0"/>
    </xf>
    <xf numFmtId="181" fontId="0" fillId="0" borderId="1" xfId="0" applyNumberFormat="1" applyBorder="1"/>
    <xf numFmtId="176" fontId="3" fillId="4" borderId="11" xfId="0" applyNumberFormat="1" applyFont="1" applyFill="1" applyBorder="1" applyAlignment="1" applyProtection="1">
      <alignment shrinkToFit="1"/>
      <protection locked="0"/>
    </xf>
    <xf numFmtId="176" fontId="3" fillId="4" borderId="7" xfId="0" applyNumberFormat="1" applyFont="1" applyFill="1" applyBorder="1" applyAlignment="1" applyProtection="1">
      <alignment shrinkToFit="1"/>
      <protection locked="0"/>
    </xf>
    <xf numFmtId="182" fontId="3" fillId="5" borderId="1" xfId="0" applyNumberFormat="1" applyFont="1" applyFill="1" applyBorder="1" applyAlignment="1" applyProtection="1">
      <protection locked="0"/>
    </xf>
    <xf numFmtId="182" fontId="3" fillId="5" borderId="6" xfId="0" applyNumberFormat="1" applyFont="1" applyFill="1" applyBorder="1" applyAlignment="1" applyProtection="1">
      <protection locked="0"/>
    </xf>
    <xf numFmtId="182" fontId="3" fillId="2" borderId="1" xfId="0" applyNumberFormat="1" applyFont="1" applyFill="1" applyBorder="1" applyAlignment="1" applyProtection="1">
      <alignment shrinkToFit="1"/>
      <protection locked="0"/>
    </xf>
    <xf numFmtId="182" fontId="3" fillId="2" borderId="6" xfId="0" applyNumberFormat="1" applyFont="1" applyFill="1" applyBorder="1" applyAlignment="1" applyProtection="1">
      <alignment shrinkToFit="1"/>
      <protection locked="0"/>
    </xf>
    <xf numFmtId="0" fontId="14" fillId="4" borderId="1" xfId="0" applyFont="1" applyFill="1" applyBorder="1" applyAlignment="1" applyProtection="1">
      <alignment horizontal="center" vertical="center" wrapText="1" shrinkToFit="1"/>
    </xf>
    <xf numFmtId="0" fontId="2" fillId="7" borderId="1"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3" fillId="7" borderId="11" xfId="0" applyFont="1" applyFill="1" applyBorder="1" applyAlignment="1" applyProtection="1">
      <alignment horizontal="center" vertical="center" wrapText="1"/>
    </xf>
    <xf numFmtId="0" fontId="7" fillId="7"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16" fillId="0" borderId="0" xfId="0" applyFont="1" applyProtection="1"/>
    <xf numFmtId="0" fontId="17" fillId="0" borderId="0" xfId="0" applyFont="1" applyBorder="1" applyAlignment="1" applyProtection="1">
      <alignment horizontal="center" shrinkToFit="1"/>
    </xf>
    <xf numFmtId="179" fontId="17" fillId="0" borderId="0" xfId="0" applyNumberFormat="1" applyFont="1" applyBorder="1" applyAlignment="1" applyProtection="1">
      <alignment horizontal="center"/>
    </xf>
    <xf numFmtId="179" fontId="17" fillId="0" borderId="0" xfId="0" applyNumberFormat="1" applyFont="1" applyBorder="1" applyAlignment="1" applyProtection="1">
      <alignment horizontal="center" shrinkToFit="1"/>
    </xf>
    <xf numFmtId="0" fontId="4" fillId="0" borderId="3" xfId="0" applyFont="1" applyBorder="1" applyAlignment="1" applyProtection="1">
      <alignment horizontal="center" shrinkToFit="1"/>
    </xf>
    <xf numFmtId="0" fontId="19" fillId="0" borderId="3" xfId="0" applyFont="1" applyBorder="1" applyAlignment="1" applyProtection="1">
      <alignment horizontal="center" wrapText="1" shrinkToFit="1"/>
    </xf>
    <xf numFmtId="180" fontId="3" fillId="0" borderId="18" xfId="0" applyNumberFormat="1" applyFont="1" applyBorder="1" applyAlignment="1" applyProtection="1">
      <alignment shrinkToFit="1"/>
    </xf>
    <xf numFmtId="0" fontId="2" fillId="0" borderId="3" xfId="0" applyFont="1" applyBorder="1" applyAlignment="1" applyProtection="1">
      <alignment horizontal="center" shrinkToFit="1"/>
    </xf>
    <xf numFmtId="179" fontId="17" fillId="0" borderId="0" xfId="0" applyNumberFormat="1" applyFont="1" applyBorder="1" applyAlignment="1" applyProtection="1">
      <alignment horizontal="center"/>
    </xf>
    <xf numFmtId="0" fontId="10" fillId="6" borderId="30" xfId="0" applyFont="1" applyFill="1" applyBorder="1" applyAlignment="1" applyProtection="1">
      <alignment horizontal="center" vertical="center" wrapText="1"/>
    </xf>
    <xf numFmtId="0" fontId="10" fillId="6" borderId="28" xfId="0" applyFont="1" applyFill="1" applyBorder="1" applyAlignment="1" applyProtection="1">
      <alignment horizontal="center" vertical="center"/>
    </xf>
    <xf numFmtId="0" fontId="10" fillId="6" borderId="32" xfId="0" applyFont="1" applyFill="1" applyBorder="1" applyAlignment="1" applyProtection="1">
      <alignment horizontal="center" vertical="center"/>
    </xf>
    <xf numFmtId="0" fontId="10" fillId="6" borderId="29" xfId="0" applyFont="1" applyFill="1" applyBorder="1" applyAlignment="1" applyProtection="1">
      <alignment horizontal="center" vertical="center"/>
    </xf>
    <xf numFmtId="179" fontId="10" fillId="6" borderId="28" xfId="0" applyNumberFormat="1" applyFont="1" applyFill="1" applyBorder="1" applyAlignment="1" applyProtection="1">
      <alignment horizontal="center" vertical="center" shrinkToFit="1"/>
    </xf>
    <xf numFmtId="179" fontId="10" fillId="6" borderId="31" xfId="0" applyNumberFormat="1" applyFont="1" applyFill="1" applyBorder="1" applyAlignment="1" applyProtection="1">
      <alignment horizontal="center" vertical="center" shrinkToFit="1"/>
    </xf>
    <xf numFmtId="179" fontId="10" fillId="6" borderId="29" xfId="0" applyNumberFormat="1" applyFont="1" applyFill="1" applyBorder="1" applyAlignment="1" applyProtection="1">
      <alignment horizontal="center" vertical="center" shrinkToFit="1"/>
    </xf>
    <xf numFmtId="179" fontId="10" fillId="6" borderId="33" xfId="0" applyNumberFormat="1" applyFont="1" applyFill="1" applyBorder="1" applyAlignment="1" applyProtection="1">
      <alignment horizontal="center" vertical="center" shrinkToFit="1"/>
    </xf>
    <xf numFmtId="179" fontId="3" fillId="0" borderId="18" xfId="0" applyNumberFormat="1" applyFont="1" applyBorder="1" applyAlignment="1" applyProtection="1">
      <alignment horizontal="center" shrinkToFit="1"/>
    </xf>
    <xf numFmtId="179" fontId="3" fillId="0" borderId="19" xfId="0" applyNumberFormat="1" applyFont="1" applyBorder="1" applyAlignment="1" applyProtection="1">
      <alignment horizontal="center" shrinkToFit="1"/>
    </xf>
    <xf numFmtId="0" fontId="4" fillId="0" borderId="1" xfId="0" applyFont="1" applyBorder="1" applyAlignment="1" applyProtection="1">
      <alignment horizontal="center"/>
    </xf>
    <xf numFmtId="179" fontId="3" fillId="0" borderId="0" xfId="0" applyNumberFormat="1" applyFont="1" applyAlignment="1" applyProtection="1">
      <alignment horizontal="center"/>
    </xf>
    <xf numFmtId="0" fontId="3" fillId="0" borderId="1" xfId="0" applyFont="1" applyBorder="1" applyAlignment="1" applyProtection="1">
      <alignment horizontal="center"/>
    </xf>
    <xf numFmtId="179" fontId="3" fillId="0" borderId="1" xfId="0" applyNumberFormat="1" applyFont="1" applyBorder="1" applyAlignment="1" applyProtection="1">
      <alignment horizontal="center"/>
    </xf>
    <xf numFmtId="0" fontId="3" fillId="3" borderId="34"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14" fillId="4" borderId="4" xfId="0" applyFont="1" applyFill="1" applyBorder="1" applyAlignment="1" applyProtection="1">
      <alignment horizontal="center" vertical="center" wrapText="1"/>
    </xf>
    <xf numFmtId="0" fontId="15" fillId="4" borderId="11" xfId="0" applyFont="1" applyFill="1" applyBorder="1" applyAlignment="1" applyProtection="1">
      <alignment horizontal="center" vertical="center" wrapText="1"/>
    </xf>
    <xf numFmtId="0" fontId="17" fillId="0" borderId="0" xfId="0" applyFont="1" applyBorder="1" applyAlignment="1" applyProtection="1">
      <alignment horizontal="center" shrinkToFit="1"/>
    </xf>
    <xf numFmtId="0" fontId="3" fillId="0" borderId="2" xfId="0" applyFont="1" applyBorder="1" applyAlignment="1" applyProtection="1">
      <alignment horizontal="center"/>
    </xf>
    <xf numFmtId="0" fontId="3" fillId="0" borderId="10" xfId="0" applyFont="1" applyBorder="1" applyAlignment="1" applyProtection="1">
      <alignment horizontal="center"/>
    </xf>
    <xf numFmtId="0" fontId="3" fillId="5" borderId="3"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3" fillId="2" borderId="3"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cellXfs>
  <cellStyles count="1">
    <cellStyle name="標準" xfId="0" builtinId="0"/>
  </cellStyles>
  <dxfs count="2">
    <dxf>
      <fill>
        <patternFill>
          <bgColor rgb="FFFF0000"/>
        </patternFill>
      </fill>
    </dxf>
    <dxf>
      <fill>
        <patternFill>
          <bgColor rgb="FFFF0000"/>
        </patternFill>
      </fill>
    </dxf>
  </dxfs>
  <tableStyles count="0" defaultTableStyle="TableStyleMedium2" defaultPivotStyle="PivotStyleMedium9"/>
  <colors>
    <mruColors>
      <color rgb="FFFFD7D7"/>
      <color rgb="FFF2F2F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1088572</xdr:colOff>
      <xdr:row>1</xdr:row>
      <xdr:rowOff>174171</xdr:rowOff>
    </xdr:from>
    <xdr:to>
      <xdr:col>19</xdr:col>
      <xdr:colOff>1</xdr:colOff>
      <xdr:row>8</xdr:row>
      <xdr:rowOff>21771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207343" y="555171"/>
          <a:ext cx="4365172" cy="2471057"/>
        </a:xfrm>
        <a:prstGeom prst="rect">
          <a:avLst/>
        </a:prstGeom>
        <a:solidFill>
          <a:srgbClr val="F2F2F2"/>
        </a:solidFill>
        <a:ln w="9525" cmpd="sng">
          <a:solidFill>
            <a:schemeClr val="lt1">
              <a:shade val="50000"/>
            </a:schemeClr>
          </a:solidFill>
        </a:ln>
        <a:effectLst>
          <a:outerShdw blurRad="139700" dist="88900" dir="2700000" sx="101000" sy="101000" algn="tl" rotWithShape="0">
            <a:prstClr val="black">
              <a:alpha val="36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注意事項</a:t>
          </a:r>
          <a:r>
            <a:rPr kumimoji="1" lang="en-US" altLang="ja-JP" sz="1400" b="1"/>
            <a:t>】</a:t>
          </a: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solidFill>
              <a:srgbClr val="FF0000"/>
            </a:solidFill>
            <a:effectLst/>
          </a:endParaRPr>
        </a:p>
        <a:p>
          <a:r>
            <a:rPr kumimoji="1" lang="ja-JP" altLang="en-US" sz="1100">
              <a:solidFill>
                <a:sysClr val="windowText" lastClr="000000"/>
              </a:solidFill>
            </a:rPr>
            <a:t>■ここで算定される金額は、あくまでも仮計算です。</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実際の年税額、軽減割合と異なる場合があります。</a:t>
          </a:r>
          <a:r>
            <a:rPr kumimoji="1" lang="en-US" altLang="ja-JP" sz="1100">
              <a:solidFill>
                <a:sysClr val="windowText" lastClr="000000"/>
              </a:solidFill>
            </a:rPr>
            <a:t>)</a:t>
          </a:r>
        </a:p>
        <a:p>
          <a:r>
            <a:rPr kumimoji="1" lang="ja-JP" altLang="en-US" sz="1100">
              <a:solidFill>
                <a:sysClr val="windowText" lastClr="000000"/>
              </a:solidFill>
            </a:rPr>
            <a:t>■</a:t>
          </a:r>
          <a:r>
            <a:rPr kumimoji="1" lang="en-US" altLang="ja-JP" sz="1100">
              <a:solidFill>
                <a:sysClr val="windowText" lastClr="000000"/>
              </a:solidFill>
            </a:rPr>
            <a:t>Microsoft Excel</a:t>
          </a:r>
          <a:r>
            <a:rPr kumimoji="1" lang="en-US" altLang="ja-JP" sz="1100" baseline="0">
              <a:solidFill>
                <a:sysClr val="windowText" lastClr="000000"/>
              </a:solidFill>
            </a:rPr>
            <a:t> 2013</a:t>
          </a:r>
          <a:r>
            <a:rPr kumimoji="1" lang="ja-JP" altLang="en-US" sz="1100" baseline="0">
              <a:solidFill>
                <a:sysClr val="windowText" lastClr="000000"/>
              </a:solidFill>
            </a:rPr>
            <a:t>にて動作確認しています。</a:t>
          </a:r>
          <a:endParaRPr kumimoji="1" lang="en-US" altLang="ja-JP" sz="1100">
            <a:solidFill>
              <a:sysClr val="windowText" lastClr="000000"/>
            </a:solidFill>
          </a:endParaRPr>
        </a:p>
        <a:p>
          <a:r>
            <a:rPr kumimoji="1" lang="ja-JP" altLang="en-US" sz="1100">
              <a:solidFill>
                <a:sysClr val="windowText" lastClr="000000"/>
              </a:solidFill>
            </a:rPr>
            <a:t>■次の内容については対応していません。</a:t>
          </a:r>
          <a:endParaRPr kumimoji="1" lang="en-US" altLang="ja-JP" sz="1100">
            <a:solidFill>
              <a:sysClr val="windowText" lastClr="000000"/>
            </a:solidFill>
          </a:endParaRPr>
        </a:p>
        <a:p>
          <a:r>
            <a:rPr kumimoji="1" lang="ja-JP" altLang="en-US" sz="1100">
              <a:solidFill>
                <a:sysClr val="windowText" lastClr="000000"/>
              </a:solidFill>
            </a:rPr>
            <a:t>　○世帯主の交代など、世帯構成が変わる場合の計算</a:t>
          </a:r>
          <a:endParaRPr kumimoji="1" lang="en-US" altLang="ja-JP" sz="1100">
            <a:solidFill>
              <a:sysClr val="windowText" lastClr="000000"/>
            </a:solidFill>
          </a:endParaRPr>
        </a:p>
        <a:p>
          <a:r>
            <a:rPr kumimoji="1" lang="ja-JP" altLang="en-US" sz="1100">
              <a:solidFill>
                <a:sysClr val="windowText" lastClr="000000"/>
              </a:solidFill>
            </a:rPr>
            <a:t>　○旧保（特定世帯）の平等割半額軽減</a:t>
          </a:r>
          <a:endParaRPr kumimoji="1" lang="en-US" altLang="ja-JP" sz="1100">
            <a:solidFill>
              <a:sysClr val="windowText" lastClr="000000"/>
            </a:solidFill>
          </a:endParaRPr>
        </a:p>
        <a:p>
          <a:r>
            <a:rPr kumimoji="1" lang="ja-JP" altLang="en-US" sz="1100">
              <a:solidFill>
                <a:sysClr val="windowText" lastClr="000000"/>
              </a:solidFill>
            </a:rPr>
            <a:t>　○旧被扶養者軽減</a:t>
          </a:r>
          <a:endParaRPr kumimoji="1" lang="en-US" altLang="ja-JP" sz="1100">
            <a:solidFill>
              <a:sysClr val="windowText" lastClr="000000"/>
            </a:solidFill>
          </a:endParaRPr>
        </a:p>
        <a:p>
          <a:endParaRPr kumimoji="1"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23"/>
  <sheetViews>
    <sheetView showGridLines="0" tabSelected="1" zoomScale="80" zoomScaleNormal="80" workbookViewId="0">
      <selection activeCell="B3" sqref="B3:B4"/>
    </sheetView>
  </sheetViews>
  <sheetFormatPr defaultColWidth="8.88671875" defaultRowHeight="30" customHeight="1" x14ac:dyDescent="0.25"/>
  <cols>
    <col min="1" max="1" width="4" style="4" customWidth="1"/>
    <col min="2" max="2" width="16.77734375" style="4" customWidth="1"/>
    <col min="3" max="5" width="16.77734375" style="15" customWidth="1"/>
    <col min="6" max="9" width="16.77734375" style="4" customWidth="1"/>
    <col min="10" max="10" width="16.77734375" style="15" customWidth="1"/>
    <col min="11" max="11" width="16.77734375" style="4" customWidth="1"/>
    <col min="12" max="14" width="16.77734375" style="15" customWidth="1"/>
    <col min="15" max="16" width="16.77734375" style="4" customWidth="1"/>
    <col min="17" max="17" width="4.77734375" style="4" customWidth="1"/>
    <col min="18" max="18" width="10.77734375" style="4" customWidth="1"/>
    <col min="19" max="19" width="13.44140625" style="4" customWidth="1"/>
    <col min="20" max="20" width="13.44140625" style="15" customWidth="1"/>
    <col min="21" max="22" width="12.44140625" style="4" customWidth="1"/>
    <col min="23" max="23" width="16.44140625" style="4" customWidth="1"/>
    <col min="24" max="25" width="11.21875" style="4" customWidth="1"/>
    <col min="26" max="16384" width="8.88671875" style="4"/>
  </cols>
  <sheetData>
    <row r="1" spans="2:27" ht="30" customHeight="1" x14ac:dyDescent="0.25">
      <c r="B1" s="144" t="s">
        <v>126</v>
      </c>
      <c r="F1" s="164"/>
    </row>
    <row r="2" spans="2:27" ht="15" customHeight="1" thickBot="1" x14ac:dyDescent="0.3"/>
    <row r="3" spans="2:27" ht="15" customHeight="1" x14ac:dyDescent="0.25">
      <c r="B3" s="194"/>
      <c r="C3" s="199" t="s">
        <v>85</v>
      </c>
      <c r="D3" s="199" t="s">
        <v>10</v>
      </c>
      <c r="E3" s="198" t="s">
        <v>121</v>
      </c>
      <c r="F3" s="196" t="s">
        <v>86</v>
      </c>
      <c r="G3" s="196" t="s">
        <v>87</v>
      </c>
      <c r="H3" s="187" t="s">
        <v>88</v>
      </c>
      <c r="I3" s="147"/>
      <c r="J3" s="189" t="s">
        <v>89</v>
      </c>
      <c r="K3" s="187" t="s">
        <v>11</v>
      </c>
      <c r="L3" s="148"/>
      <c r="M3" s="191" t="s">
        <v>122</v>
      </c>
      <c r="N3" s="20"/>
    </row>
    <row r="4" spans="2:27" s="134" customFormat="1" ht="35.1" customHeight="1" x14ac:dyDescent="0.25">
      <c r="B4" s="195"/>
      <c r="C4" s="200"/>
      <c r="D4" s="200"/>
      <c r="E4" s="197"/>
      <c r="F4" s="197"/>
      <c r="G4" s="197"/>
      <c r="H4" s="188"/>
      <c r="I4" s="157" t="s">
        <v>119</v>
      </c>
      <c r="J4" s="190"/>
      <c r="K4" s="188"/>
      <c r="L4" s="146" t="s">
        <v>120</v>
      </c>
      <c r="M4" s="192"/>
      <c r="N4" s="20"/>
      <c r="T4" s="140"/>
      <c r="U4" s="141"/>
      <c r="AA4" s="135"/>
    </row>
    <row r="5" spans="2:27" s="14" customFormat="1" ht="35.1" customHeight="1" x14ac:dyDescent="0.25">
      <c r="B5" s="145" t="s">
        <v>118</v>
      </c>
      <c r="C5" s="3"/>
      <c r="D5" s="155"/>
      <c r="E5" s="153"/>
      <c r="F5" s="153"/>
      <c r="G5" s="153"/>
      <c r="H5" s="12"/>
      <c r="I5" s="8"/>
      <c r="J5" s="12"/>
      <c r="K5" s="12"/>
      <c r="L5" s="8"/>
      <c r="M5" s="151"/>
      <c r="N5" s="20"/>
      <c r="T5" s="15"/>
      <c r="AA5" s="16"/>
    </row>
    <row r="6" spans="2:27" s="14" customFormat="1" ht="35.1" customHeight="1" x14ac:dyDescent="0.25">
      <c r="B6" s="125" t="s">
        <v>65</v>
      </c>
      <c r="C6" s="68" t="str">
        <f>IF(D6="","","加入者")</f>
        <v/>
      </c>
      <c r="D6" s="155"/>
      <c r="E6" s="153"/>
      <c r="F6" s="153"/>
      <c r="G6" s="153"/>
      <c r="H6" s="12"/>
      <c r="I6" s="8"/>
      <c r="J6" s="12"/>
      <c r="K6" s="12"/>
      <c r="L6" s="8"/>
      <c r="M6" s="151"/>
      <c r="N6" s="20"/>
      <c r="T6" s="75"/>
      <c r="U6" s="142"/>
      <c r="V6" s="142"/>
      <c r="AA6" s="16"/>
    </row>
    <row r="7" spans="2:27" s="14" customFormat="1" ht="35.1" customHeight="1" x14ac:dyDescent="0.25">
      <c r="B7" s="125" t="s">
        <v>66</v>
      </c>
      <c r="C7" s="68" t="str">
        <f>IF(D7="","","加入者")</f>
        <v/>
      </c>
      <c r="D7" s="155"/>
      <c r="E7" s="153"/>
      <c r="F7" s="153"/>
      <c r="G7" s="153"/>
      <c r="H7" s="12"/>
      <c r="I7" s="8"/>
      <c r="J7" s="12"/>
      <c r="K7" s="12"/>
      <c r="L7" s="8"/>
      <c r="M7" s="151"/>
      <c r="N7" s="20"/>
      <c r="T7" s="143"/>
      <c r="AA7" s="16"/>
    </row>
    <row r="8" spans="2:27" s="14" customFormat="1" ht="35.1" customHeight="1" x14ac:dyDescent="0.25">
      <c r="B8" s="125" t="s">
        <v>67</v>
      </c>
      <c r="C8" s="68" t="str">
        <f>IF(D8="","","加入者")</f>
        <v/>
      </c>
      <c r="D8" s="155"/>
      <c r="E8" s="153"/>
      <c r="F8" s="153"/>
      <c r="G8" s="153"/>
      <c r="H8" s="12"/>
      <c r="I8" s="8"/>
      <c r="J8" s="12"/>
      <c r="K8" s="12"/>
      <c r="L8" s="8"/>
      <c r="M8" s="151"/>
      <c r="N8" s="20"/>
      <c r="T8" s="15"/>
      <c r="AA8" s="16"/>
    </row>
    <row r="9" spans="2:27" s="14" customFormat="1" ht="35.1" customHeight="1" thickBot="1" x14ac:dyDescent="0.3">
      <c r="B9" s="125" t="s">
        <v>68</v>
      </c>
      <c r="C9" s="68" t="str">
        <f t="shared" ref="C9:C11" si="0">IF(D9="","","加入者")</f>
        <v/>
      </c>
      <c r="D9" s="155"/>
      <c r="E9" s="153"/>
      <c r="F9" s="153"/>
      <c r="G9" s="153"/>
      <c r="H9" s="12"/>
      <c r="I9" s="8"/>
      <c r="J9" s="12"/>
      <c r="K9" s="12"/>
      <c r="L9" s="8"/>
      <c r="M9" s="151"/>
      <c r="N9" s="20"/>
      <c r="T9" s="15"/>
      <c r="AA9" s="16"/>
    </row>
    <row r="10" spans="2:27" s="14" customFormat="1" ht="35.1" customHeight="1" x14ac:dyDescent="0.25">
      <c r="B10" s="125" t="s">
        <v>106</v>
      </c>
      <c r="C10" s="68" t="str">
        <f t="shared" si="0"/>
        <v/>
      </c>
      <c r="D10" s="155"/>
      <c r="E10" s="153"/>
      <c r="F10" s="153"/>
      <c r="G10" s="153"/>
      <c r="H10" s="12"/>
      <c r="I10" s="8"/>
      <c r="J10" s="12"/>
      <c r="K10" s="12"/>
      <c r="L10" s="8"/>
      <c r="M10" s="151"/>
      <c r="N10" s="20"/>
      <c r="P10" s="173" t="s">
        <v>107</v>
      </c>
      <c r="Q10" s="174"/>
      <c r="R10" s="177">
        <f>SUM(P15,P19,P23)</f>
        <v>0</v>
      </c>
      <c r="S10" s="178"/>
      <c r="T10" s="15"/>
      <c r="AA10" s="16"/>
    </row>
    <row r="11" spans="2:27" s="14" customFormat="1" ht="35.1" customHeight="1" thickBot="1" x14ac:dyDescent="0.3">
      <c r="B11" s="136" t="s">
        <v>108</v>
      </c>
      <c r="C11" s="128" t="str">
        <f t="shared" si="0"/>
        <v/>
      </c>
      <c r="D11" s="156"/>
      <c r="E11" s="154"/>
      <c r="F11" s="154"/>
      <c r="G11" s="154"/>
      <c r="H11" s="126"/>
      <c r="I11" s="127"/>
      <c r="J11" s="126"/>
      <c r="K11" s="126"/>
      <c r="L11" s="127"/>
      <c r="M11" s="152"/>
      <c r="N11" s="20"/>
      <c r="P11" s="175"/>
      <c r="Q11" s="176"/>
      <c r="R11" s="179"/>
      <c r="S11" s="180"/>
      <c r="T11" s="15"/>
      <c r="AA11" s="16"/>
    </row>
    <row r="12" spans="2:27" s="26" customFormat="1" ht="45.75" customHeight="1" x14ac:dyDescent="0.25">
      <c r="B12" s="137"/>
      <c r="C12" s="17"/>
      <c r="D12" s="18"/>
      <c r="E12" s="19"/>
      <c r="F12" s="19"/>
      <c r="G12" s="19"/>
      <c r="H12" s="7"/>
      <c r="I12" s="7"/>
      <c r="J12" s="7"/>
      <c r="K12" s="20"/>
      <c r="L12" s="20"/>
      <c r="M12" s="20"/>
      <c r="N12" s="20"/>
      <c r="O12" s="7"/>
      <c r="P12" s="7"/>
      <c r="Q12" s="7"/>
      <c r="R12" s="21"/>
      <c r="S12" s="17"/>
      <c r="T12" s="15"/>
      <c r="U12" s="22"/>
      <c r="V12" s="23"/>
      <c r="W12" s="17"/>
      <c r="X12" s="24"/>
      <c r="Y12" s="23"/>
      <c r="Z12" s="24"/>
      <c r="AA12" s="25"/>
    </row>
    <row r="13" spans="2:27" ht="22.5" customHeight="1" thickBot="1" x14ac:dyDescent="0.4">
      <c r="B13" s="108" t="s">
        <v>80</v>
      </c>
    </row>
    <row r="14" spans="2:27" s="13" customFormat="1" ht="30" customHeight="1" x14ac:dyDescent="0.25">
      <c r="B14" s="28" t="s">
        <v>90</v>
      </c>
      <c r="C14" s="31" t="s">
        <v>91</v>
      </c>
      <c r="D14" s="31" t="s">
        <v>92</v>
      </c>
      <c r="E14" s="31" t="s">
        <v>93</v>
      </c>
      <c r="F14" s="31" t="s">
        <v>94</v>
      </c>
      <c r="G14" s="31" t="s">
        <v>95</v>
      </c>
      <c r="H14" s="31" t="s">
        <v>96</v>
      </c>
      <c r="I14" s="31" t="s">
        <v>97</v>
      </c>
      <c r="J14" s="31" t="s">
        <v>98</v>
      </c>
      <c r="K14" s="31" t="s">
        <v>99</v>
      </c>
      <c r="L14" s="31" t="s">
        <v>100</v>
      </c>
      <c r="M14" s="31" t="s">
        <v>101</v>
      </c>
      <c r="N14" s="30" t="s">
        <v>21</v>
      </c>
      <c r="O14" s="34" t="s">
        <v>102</v>
      </c>
      <c r="P14" s="138" t="s">
        <v>103</v>
      </c>
      <c r="R14" s="183" t="s">
        <v>109</v>
      </c>
      <c r="S14" s="183"/>
      <c r="T14" s="15"/>
    </row>
    <row r="15" spans="2:27" s="42" customFormat="1" ht="30" customHeight="1" thickBot="1" x14ac:dyDescent="0.3">
      <c r="B15" s="36">
        <f>'4'!$Q$13</f>
        <v>0</v>
      </c>
      <c r="C15" s="39">
        <f>'5'!$Q$13</f>
        <v>0</v>
      </c>
      <c r="D15" s="39">
        <f>'6'!$Q$13</f>
        <v>0</v>
      </c>
      <c r="E15" s="39">
        <f>'7'!$Q$13</f>
        <v>0</v>
      </c>
      <c r="F15" s="39">
        <f>'8'!$Q$13</f>
        <v>0</v>
      </c>
      <c r="G15" s="39">
        <f>'9'!$Q$13</f>
        <v>0</v>
      </c>
      <c r="H15" s="39">
        <f>'10'!$Q$13</f>
        <v>0</v>
      </c>
      <c r="I15" s="39">
        <f>'11'!$Q$13</f>
        <v>0</v>
      </c>
      <c r="J15" s="39">
        <f>'12'!$Q$13</f>
        <v>0</v>
      </c>
      <c r="K15" s="39">
        <f>'13'!$Q$13</f>
        <v>0</v>
      </c>
      <c r="L15" s="39">
        <f>'14'!$Q$13</f>
        <v>0</v>
      </c>
      <c r="M15" s="39">
        <f>'15'!$Q$13</f>
        <v>0</v>
      </c>
      <c r="N15" s="40">
        <f>SUM(B15:M15)</f>
        <v>0</v>
      </c>
      <c r="O15" s="41">
        <f>N15/12</f>
        <v>0</v>
      </c>
      <c r="P15" s="139">
        <f>ROUNDDOWN(O15,-2)</f>
        <v>0</v>
      </c>
      <c r="R15" s="181">
        <f>'15'!T9</f>
        <v>0</v>
      </c>
      <c r="S15" s="182"/>
      <c r="T15" s="15"/>
    </row>
    <row r="16" spans="2:27" ht="9" customHeight="1" x14ac:dyDescent="0.25">
      <c r="S16" s="15"/>
    </row>
    <row r="17" spans="2:20" ht="22.5" customHeight="1" thickBot="1" x14ac:dyDescent="0.4">
      <c r="B17" s="108" t="s">
        <v>81</v>
      </c>
      <c r="R17" s="183" t="s">
        <v>110</v>
      </c>
      <c r="S17" s="185"/>
    </row>
    <row r="18" spans="2:20" s="13" customFormat="1" ht="30" customHeight="1" x14ac:dyDescent="0.25">
      <c r="B18" s="28" t="s">
        <v>90</v>
      </c>
      <c r="C18" s="31" t="s">
        <v>91</v>
      </c>
      <c r="D18" s="31" t="s">
        <v>92</v>
      </c>
      <c r="E18" s="31" t="s">
        <v>93</v>
      </c>
      <c r="F18" s="31" t="s">
        <v>94</v>
      </c>
      <c r="G18" s="31" t="s">
        <v>95</v>
      </c>
      <c r="H18" s="31" t="s">
        <v>96</v>
      </c>
      <c r="I18" s="31" t="s">
        <v>97</v>
      </c>
      <c r="J18" s="31" t="s">
        <v>98</v>
      </c>
      <c r="K18" s="31" t="s">
        <v>99</v>
      </c>
      <c r="L18" s="31" t="s">
        <v>100</v>
      </c>
      <c r="M18" s="31" t="s">
        <v>101</v>
      </c>
      <c r="N18" s="30" t="s">
        <v>21</v>
      </c>
      <c r="O18" s="34" t="s">
        <v>102</v>
      </c>
      <c r="P18" s="138" t="s">
        <v>104</v>
      </c>
      <c r="R18" s="186" t="str">
        <f>IF(C5="","",'15'!J13)</f>
        <v/>
      </c>
      <c r="S18" s="186"/>
      <c r="T18" s="15"/>
    </row>
    <row r="19" spans="2:20" s="42" customFormat="1" ht="30" customHeight="1" thickBot="1" x14ac:dyDescent="0.3">
      <c r="B19" s="36">
        <f>'4'!$Q$17</f>
        <v>0</v>
      </c>
      <c r="C19" s="39">
        <f>'5'!$Q$17</f>
        <v>0</v>
      </c>
      <c r="D19" s="39">
        <f>'6'!$Q$17</f>
        <v>0</v>
      </c>
      <c r="E19" s="39">
        <f>'7'!$Q$17</f>
        <v>0</v>
      </c>
      <c r="F19" s="39">
        <f>'8'!$Q$17</f>
        <v>0</v>
      </c>
      <c r="G19" s="39">
        <f>'9'!$Q$17</f>
        <v>0</v>
      </c>
      <c r="H19" s="39">
        <f>'10'!$Q$17</f>
        <v>0</v>
      </c>
      <c r="I19" s="39">
        <f>'11'!$Q$17</f>
        <v>0</v>
      </c>
      <c r="J19" s="39">
        <f>'12'!$Q$17</f>
        <v>0</v>
      </c>
      <c r="K19" s="39">
        <f>'13'!$Q$17</f>
        <v>0</v>
      </c>
      <c r="L19" s="39">
        <f>'14'!$Q$17</f>
        <v>0</v>
      </c>
      <c r="M19" s="39">
        <f>'15'!$Q$17</f>
        <v>0</v>
      </c>
      <c r="N19" s="40">
        <f>SUM(B19:M19)</f>
        <v>0</v>
      </c>
      <c r="O19" s="41">
        <f>N19/12</f>
        <v>0</v>
      </c>
      <c r="P19" s="139">
        <f>ROUNDDOWN(O19,-2)</f>
        <v>0</v>
      </c>
      <c r="R19" s="184"/>
      <c r="S19" s="184"/>
      <c r="T19" s="15"/>
    </row>
    <row r="20" spans="2:20" ht="9" customHeight="1" x14ac:dyDescent="0.25">
      <c r="R20" s="193" t="s">
        <v>123</v>
      </c>
      <c r="S20" s="172" t="str">
        <f>IF(C5="","",税率等!E10+税率等!F10*'4'!V10)</f>
        <v/>
      </c>
      <c r="T20" s="4"/>
    </row>
    <row r="21" spans="2:20" ht="22.5" customHeight="1" thickBot="1" x14ac:dyDescent="0.4">
      <c r="B21" s="108" t="s">
        <v>82</v>
      </c>
      <c r="R21" s="193"/>
      <c r="S21" s="172"/>
      <c r="T21" s="4"/>
    </row>
    <row r="22" spans="2:20" s="13" customFormat="1" ht="30" customHeight="1" x14ac:dyDescent="0.25">
      <c r="B22" s="28" t="s">
        <v>90</v>
      </c>
      <c r="C22" s="31" t="s">
        <v>91</v>
      </c>
      <c r="D22" s="31" t="s">
        <v>92</v>
      </c>
      <c r="E22" s="31" t="s">
        <v>93</v>
      </c>
      <c r="F22" s="31" t="s">
        <v>94</v>
      </c>
      <c r="G22" s="31" t="s">
        <v>95</v>
      </c>
      <c r="H22" s="31" t="s">
        <v>96</v>
      </c>
      <c r="I22" s="31" t="s">
        <v>97</v>
      </c>
      <c r="J22" s="31" t="s">
        <v>98</v>
      </c>
      <c r="K22" s="31" t="s">
        <v>99</v>
      </c>
      <c r="L22" s="31" t="s">
        <v>100</v>
      </c>
      <c r="M22" s="31" t="s">
        <v>101</v>
      </c>
      <c r="N22" s="30" t="s">
        <v>21</v>
      </c>
      <c r="O22" s="34" t="s">
        <v>102</v>
      </c>
      <c r="P22" s="138" t="s">
        <v>105</v>
      </c>
      <c r="R22" s="165" t="s">
        <v>124</v>
      </c>
      <c r="S22" s="166" t="str">
        <f>IF(C5="","",税率等!E11+税率等!F11*'4'!V10)</f>
        <v/>
      </c>
    </row>
    <row r="23" spans="2:20" s="42" customFormat="1" ht="30" customHeight="1" thickBot="1" x14ac:dyDescent="0.3">
      <c r="B23" s="36">
        <f>'4'!$O$21</f>
        <v>0</v>
      </c>
      <c r="C23" s="39">
        <f>'5'!$O$21</f>
        <v>0</v>
      </c>
      <c r="D23" s="39">
        <f>'6'!$O$21</f>
        <v>0</v>
      </c>
      <c r="E23" s="39">
        <f>'7'!$O$21</f>
        <v>0</v>
      </c>
      <c r="F23" s="39">
        <f>'8'!$O$21</f>
        <v>0</v>
      </c>
      <c r="G23" s="39">
        <f>'9'!$O$21</f>
        <v>0</v>
      </c>
      <c r="H23" s="39">
        <f>'10'!$O$21</f>
        <v>0</v>
      </c>
      <c r="I23" s="39">
        <f>'11'!$O$21</f>
        <v>0</v>
      </c>
      <c r="J23" s="39">
        <f>'12'!$O$21</f>
        <v>0</v>
      </c>
      <c r="K23" s="39">
        <f>'13'!$O$21</f>
        <v>0</v>
      </c>
      <c r="L23" s="39">
        <f>'14'!$O$21</f>
        <v>0</v>
      </c>
      <c r="M23" s="39">
        <f>'15'!$O$21</f>
        <v>0</v>
      </c>
      <c r="N23" s="40">
        <f>SUM(B23:M23)</f>
        <v>0</v>
      </c>
      <c r="O23" s="41">
        <f>N23/12</f>
        <v>0</v>
      </c>
      <c r="P23" s="139">
        <f>ROUNDDOWN(O23,-2)</f>
        <v>0</v>
      </c>
      <c r="R23" s="167" t="s">
        <v>125</v>
      </c>
      <c r="S23" s="166">
        <f>税率等!E12</f>
        <v>430000</v>
      </c>
    </row>
  </sheetData>
  <sheetProtection password="DDEF" sheet="1" formatCells="0"/>
  <mergeCells count="19">
    <mergeCell ref="B3:B4"/>
    <mergeCell ref="G3:G4"/>
    <mergeCell ref="E3:E4"/>
    <mergeCell ref="F3:F4"/>
    <mergeCell ref="D3:D4"/>
    <mergeCell ref="C3:C4"/>
    <mergeCell ref="H3:H4"/>
    <mergeCell ref="K3:K4"/>
    <mergeCell ref="J3:J4"/>
    <mergeCell ref="M3:M4"/>
    <mergeCell ref="R20:R21"/>
    <mergeCell ref="S20:S21"/>
    <mergeCell ref="P10:Q11"/>
    <mergeCell ref="R10:S11"/>
    <mergeCell ref="R15:S15"/>
    <mergeCell ref="R14:S14"/>
    <mergeCell ref="R19:S19"/>
    <mergeCell ref="R17:S17"/>
    <mergeCell ref="R18:S18"/>
  </mergeCells>
  <phoneticPr fontId="1"/>
  <conditionalFormatting sqref="F6">
    <cfRule type="expression" dxfId="1" priority="3">
      <formula>IF($E6="","",IF($F6="","",IF($E6&gt;=$F6,TRUE)))</formula>
    </cfRule>
  </conditionalFormatting>
  <conditionalFormatting sqref="F7:F11">
    <cfRule type="expression" dxfId="0" priority="2">
      <formula>IF($E7="","",IF($F7="","",IF($E7&gt;=$F7,TRUE)))</formula>
    </cfRule>
  </conditionalFormatting>
  <dataValidations xWindow="1588" yWindow="598" count="21">
    <dataValidation allowBlank="1" showInputMessage="1" showErrorMessage="1" promptTitle="その他所得の入力方法　　　　　　　　　　　　　　　　　　　　　." prompt="●給与・年金以外の所得を入力してください。_x000a_●退職所得は国民健康保険税の課税所得には含めません。_x000a_●収用による長期譲渡所得において特別控除を受けている場合は、右欄「譲渡所得に係る特別控除」に控除額を入力します。" sqref="K5:K11"/>
    <dataValidation allowBlank="1" showInputMessage="1" showErrorMessage="1" promptTitle="月ごとの年税額" prompt="●月ごとの加入状況に応じて計算した年税額です。_x000a_●国民健康保険税は月割で計算します。" sqref="B14:M15 B18:M19 B22:M23"/>
    <dataValidation allowBlank="1" showInputMessage="1" showErrorMessage="1" promptTitle="合計額" prompt="●左欄の月ごとの年税額の合計額です。_x000a_●これを１年（１２月）で割り戻したものが右欄「月割年税額」です。" sqref="N14:N15 N18:N19 N22:N23"/>
    <dataValidation allowBlank="1" showInputMessage="1" showErrorMessage="1" promptTitle="医療分の算出税額" prompt="●医療分について算出した年税額です。_x000a_●「医療分」「支援金分」「介護分」の合計額が実際に納付する確定年税額になります。" sqref="P14:P15"/>
    <dataValidation allowBlank="1" showInputMessage="1" showErrorMessage="1" promptTitle="支援金分の算出税額" prompt="●医療分について算出した年税額です。_x000a_●「医療分」「支援金分」「介護分」の合計額が実際に納付する確定年税額になります。" sqref="P18:P19"/>
    <dataValidation allowBlank="1" showInputMessage="1" showErrorMessage="1" promptTitle="介護分の算出税額" prompt="●医療分について算出した年税額です。_x000a_●「医療分」「支援金分」「介護分」の合計額が実際に納付する確定年税額になります。" sqref="P22:P23"/>
    <dataValidation allowBlank="1" showErrorMessage="1" promptTitle="国保加入欄の入力方法" prompt="国保への「加入者」か「非加入者」を選択してください。_x000a_世帯主は、国保への加入・非加入にかかわらず必ず所得情報を入力してください。" sqref="C6:C11"/>
    <dataValidation type="list" allowBlank="1" showInputMessage="1" showErrorMessage="1" promptTitle="国保加入欄の入力方法　　　　　　　　　　　　　　　　　." prompt="●世帯主が、国保の「加入者」か「非加入者」（被保険者かどうか）を選択してください。_x000a_●世帯主の所得情報は国保への加入非加入にかかわらず、必ず入力してください。（軽減判定に必要です。）" sqref="C5">
      <formula1>"加入者,非加入者"</formula1>
    </dataValidation>
    <dataValidation allowBlank="1" showInputMessage="1" showErrorMessage="1" promptTitle="専従給与収入額の入力方法【軽減判定用所得】" prompt="この欄には、左側で入力した「給与収入額」に専従給与がある場合に、その金額を入力してください。" sqref="I5:I11"/>
    <dataValidation allowBlank="1" showInputMessage="1" showErrorMessage="1" promptTitle="専従給与支払額の入力方法【軽減判定用所得】" prompt="この欄には、「その他所得」において専従給与の支払額を控除した場合に、その控除額を入力してください。" sqref="L5:L11"/>
    <dataValidation allowBlank="1" showInputMessage="1" showErrorMessage="1" promptTitle="長期譲渡所得に係る特別控除額の入力【軽減判定用所得】" prompt="この欄には、公共収用による特別控除額がある場合に、その控除額を入力してください。" sqref="M5:M11"/>
    <dataValidation allowBlank="1" showInputMessage="1" showErrorMessage="1" promptTitle="年月日の入力方法　　　　　　　　　　　　　　　 ." prompt="年月日は、「西暦又は元号」－「月」－「日」のように、数字をハイフンで区切って入力してください。_x000a__x000a_●元号で入力　　Ｓ５０－５－５_x000a_●西暦で入力　　１９７５－５－５" sqref="D5:D11"/>
    <dataValidation allowBlank="1" showInputMessage="1" showErrorMessage="1" promptTitle="失業年月日の入力方法　　　　　　　　　　　　　　　　　　　　." prompt="ハローワークで交付される『雇用保険受給資格者証』をお持ちの方で、離職コードが_x000a_１１、１２、２１、２２、２３、３１、３２、３３、３４_x000a_のいずれかに該当する場合は、離職日を入力してください。非自発的失業者軽減が適用になります。_x000a_※適用を受けるには、市役所窓口で届出が必要です。" sqref="G5:G11"/>
    <dataValidation allowBlank="1" showInputMessage="1" showErrorMessage="1" promptTitle="確定年税額　　　　　　　　　　　　　　　　　　　　　." prompt="●加入月数に応じて月割計算した、実際に納付していただく国民健康保険税の金額です。" sqref="P10 R10"/>
    <dataValidation allowBlank="1" showInputMessage="1" showErrorMessage="1" promptTitle="軽減判定所得とは　　　　　　　　　　　　　　　　　　　　　." prompt="●税額計算に用いる所得と算出方法が異なります。_x000a_たとえば．．．_x000a_・１月１日時点で６５歳以上の方は、公的年金の所得額から１５万円控除されます。_x000a_・分離譲渡所得は、特別控除前の所得で判定します。_x000a_・被保険者が事業専従者であるときは、専従者給与はその被保険者の所得としません。逆に、事業所得における専従控除は経費として算入しません。" sqref="R15"/>
    <dataValidation allowBlank="1" showInputMessage="1" showErrorMessage="1" promptTitle="軽減割合　　　　　　　　　　　　　　　　　　　　　　　　." prompt="右欄の軽減判定所得により、７割・５割・２割のいずれかの割合で「均等割額」「平等割額」が軽減となる場合に表示されます。" sqref="R18"/>
    <dataValidation allowBlank="1" showErrorMessage="1" promptTitle="2割軽減所得　　　　　　　　　　　　　　　　　　　　　　　　." prompt="軽減判定所得がこの金額以下の時に2割軽減になります。_x000a_33万円＋（35万円×被保険者数）" sqref="R20:S21"/>
    <dataValidation allowBlank="1" showErrorMessage="1" promptTitle="5割軽減所得　　　　　　　　　　　　　　　　　　　　　　　　." prompt="軽減判定所得がこの金額以下の時に5割軽減になります。_x000a_33万円＋（24万5千円×世帯主を除く被保険者数）" sqref="R22:S22"/>
    <dataValidation allowBlank="1" showErrorMessage="1" promptTitle="7割軽減所得　　　　　　　　　　　　　　　　　　　　　　　　　." prompt="軽減判定所得がこの金額以下の時に7割軽減になります。" sqref="R23:S23"/>
    <dataValidation allowBlank="1" showInputMessage="1" showErrorMessage="1" promptTitle="給与収入額の入力方法　　　　　　　　　　　　　　　　　　　　." prompt="●前年中の給与収入額（支払額）を入力してください。_x000a_※例えば、令和4年度の国保税は、令和3年1月から12月までの収入で算定します。_x000a_※所得額と異なるのでご注意ください。_x000a_※専従給与も含めてください。" sqref="H5:H11"/>
    <dataValidation allowBlank="1" showInputMessage="1" showErrorMessage="1" promptTitle="年金入額の入力方法　　　　　　　　　　　　　　　　　　　　." prompt="●前年中の年金収入額を入力してください。_x000a_※例えば、令和4年度の国保税は、令和3年1月から12月までの収入で算定します。_x000a_※所得額と異なるのでご注意ください。" sqref="J5:J11"/>
  </dataValidations>
  <pageMargins left="0.39370078740157483" right="0.39370078740157483" top="0.74803149606299213" bottom="0.55118110236220474" header="0.31496062992125984" footer="0.31496062992125984"/>
  <pageSetup paperSize="9" scale="49" orientation="landscape" r:id="rId1"/>
  <drawing r:id="rId2"/>
  <extLst>
    <ext xmlns:x14="http://schemas.microsoft.com/office/spreadsheetml/2009/9/main" uri="{CCE6A557-97BC-4b89-ADB6-D9C93CAAB3DF}">
      <x14:dataValidations xmlns:xm="http://schemas.microsoft.com/office/excel/2006/main" xWindow="1588" yWindow="598" count="2">
        <x14:dataValidation type="date" allowBlank="1" showInputMessage="1" showErrorMessage="1" errorTitle="本年度以外の日付が入力されました" error="本年度以外の日付が入力されました。_x000a_この欄には、年度途中で脱退する場合のみ入力してください。" promptTitle="喪失年月日の入力方法　　　　　　　　　　　　　　　　　." prompt="年度途中で国保の資格を喪失する（国保から抜ける）場合のみ入力してください。_x000a__x000a_【社会保険への加入による国保の資格喪失日】_x000a_社会保険の保険証に記載された資格取得年月日の翌日が国保の資格喪失日となります。_x000a_※ただし、国保組合の場合は、同日で国保の資格喪失となります。">
          <x14:formula1>
            <xm:f>税率等!$B$9</xm:f>
          </x14:formula1>
          <x14:formula2>
            <xm:f>税率等!$B$10</xm:f>
          </x14:formula2>
          <xm:sqref>F5:F11</xm:sqref>
        </x14:dataValidation>
        <x14:dataValidation type="date" allowBlank="1" showInputMessage="1" showErrorMessage="1" errorTitle="本年度以外の日付が入力されました" error="本年度以外の日付が入力されました。_x000a_この欄には、年度途中で加入する場合のみ入力してください。" promptTitle="加入年月日の入力方法　　　　　　　　　　　　　　　　　　　　." prompt="年度途中から国保に加入する場合に入力してください。_x000a__x000a_【会社の退職による国保への加入日は資格喪失日】_x000a_退職の翌日が社会保険の資格喪失日となり、同日が国保加入日になります。喪失日は、会社から発行される「資格喪失証明書」にてご確認ください。ご不明の場合は、会社にお問い合わせください。">
          <x14:formula1>
            <xm:f>税率等!$B$9</xm:f>
          </x14:formula1>
          <x14:formula2>
            <xm:f>税率等!$B$10</xm:f>
          </x14:formula2>
          <xm:sqref>E5:E11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47" t="s">
        <v>13</v>
      </c>
      <c r="N1" s="83" t="s">
        <v>32</v>
      </c>
      <c r="O1" s="83" t="s">
        <v>33</v>
      </c>
      <c r="P1" s="83" t="s">
        <v>43</v>
      </c>
      <c r="Q1" s="48" t="s">
        <v>40</v>
      </c>
      <c r="R1" s="49"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IF(B2="","",INT(YEARFRAC(B2,税率等!$B$19,1)))</f>
        <v/>
      </c>
      <c r="AD2" s="70" t="str">
        <f>IF(A2="加入者",IF(OR(AC2&gt;=75,C2&gt;税率等!$B$19,D2&lt;税率等!$B$19),"","該当"),"")</f>
        <v/>
      </c>
      <c r="AE2" s="71" t="str">
        <f t="shared" ref="AE2:AE8" si="2">IF(AND(AD2="該当",AC2&gt;=40,AC2&lt;65),"該当","")</f>
        <v/>
      </c>
      <c r="AF2" s="72" t="str">
        <f>IF(AND(A2="加入者",E2&gt;=税率等!$B$11,E2&lt;=税率等!$B$19),"該当","")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4">MAX((SUM(H3,J3,K3)),0)</f>
        <v>0</v>
      </c>
      <c r="M3" s="63">
        <f t="shared" ref="M3:M8" si="5">MAX((L3-430000),0)</f>
        <v>0</v>
      </c>
      <c r="N3" s="84">
        <f>'仮計算 (月割対応版)'!L6</f>
        <v>0</v>
      </c>
      <c r="O3" s="84">
        <f>'仮計算 (月割対応版)'!I6</f>
        <v>0</v>
      </c>
      <c r="P3" s="84">
        <f>'仮計算 (月割対応版)'!M6</f>
        <v>0</v>
      </c>
      <c r="Q3" s="129">
        <f t="shared" ref="Q3:Q8" si="6">F3-O3</f>
        <v>0</v>
      </c>
      <c r="R3" s="130">
        <f t="shared" ref="R3:R8" si="7">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8">IF(B3="","",DATE(YEAR(B3)+40,MONTH(B3),DAY(B3))-1)</f>
        <v/>
      </c>
      <c r="Y3" s="65" t="str">
        <f t="shared" ref="Y3:Y8" si="9">IF(B3="","",DATE(YEAR(B3)+65,MONTH(B3),DAY(B3))-1)</f>
        <v/>
      </c>
      <c r="Z3" s="66" t="str">
        <f t="shared" ref="Z3:Z8" si="10">IF(B3="","",DATE(YEAR(B3)+75,MONTH(B3),DAY(B3))-1)</f>
        <v/>
      </c>
      <c r="AA3" s="67">
        <f>IF(税率等!$B$8&lt;B3,0,(INT(YEARFRAC(B3,税率等!$B$8,1))))</f>
        <v>0</v>
      </c>
      <c r="AB3" s="68" t="str">
        <f>IF(B3="","",INT(YEARFRAC(B3,税率等!$B$10,1)))</f>
        <v/>
      </c>
      <c r="AC3" s="69" t="str">
        <f>IF(B3="","",INT(YEARFRAC(B3,税率等!$B$19,1)))</f>
        <v/>
      </c>
      <c r="AD3" s="70" t="str">
        <f>IF(A3="加入者",IF(OR(AC3&gt;=75,C3&gt;税率等!$B$19,D3&lt;税率等!$B$19),"","該当"),"")</f>
        <v/>
      </c>
      <c r="AE3" s="71" t="str">
        <f t="shared" si="2"/>
        <v/>
      </c>
      <c r="AF3" s="72" t="str">
        <f>IF(AND(A3="加入者",E3&gt;=税率等!$B$11,E3&lt;=税率等!$B$19),"該当","")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3"/>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4"/>
        <v>0</v>
      </c>
      <c r="M4" s="63">
        <f t="shared" si="5"/>
        <v>0</v>
      </c>
      <c r="N4" s="84">
        <f>'仮計算 (月割対応版)'!L7</f>
        <v>0</v>
      </c>
      <c r="O4" s="84">
        <f>'仮計算 (月割対応版)'!I7</f>
        <v>0</v>
      </c>
      <c r="P4" s="84">
        <f>'仮計算 (月割対応版)'!M7</f>
        <v>0</v>
      </c>
      <c r="Q4" s="129">
        <f t="shared" si="6"/>
        <v>0</v>
      </c>
      <c r="R4" s="130">
        <f t="shared" si="7"/>
        <v>0</v>
      </c>
      <c r="S4" s="130">
        <f>IF(AF4="",R4,IF(OR(AND(E4&lt;=税率等!$B$9,E4&gt;=税率等!$B$11),C4&gt;=E4),ROUNDDOWN(R4*0.3,0),R4))</f>
        <v>0</v>
      </c>
      <c r="T4" s="131">
        <f t="shared" si="1"/>
        <v>0</v>
      </c>
      <c r="U4" s="114"/>
      <c r="V4" s="119"/>
      <c r="W4" s="64">
        <f>'仮計算 (月割対応版)'!N7</f>
        <v>0</v>
      </c>
      <c r="X4" s="111" t="str">
        <f t="shared" si="8"/>
        <v/>
      </c>
      <c r="Y4" s="65" t="str">
        <f t="shared" si="9"/>
        <v/>
      </c>
      <c r="Z4" s="66" t="str">
        <f t="shared" si="10"/>
        <v/>
      </c>
      <c r="AA4" s="67">
        <f>IF(税率等!$B$8&lt;B4,0,(INT(YEARFRAC(B4,税率等!$B$8,1))))</f>
        <v>0</v>
      </c>
      <c r="AB4" s="68" t="str">
        <f>IF(B4="","",INT(YEARFRAC(B4,税率等!$B$10,1)))</f>
        <v/>
      </c>
      <c r="AC4" s="69" t="str">
        <f>IF(B4="","",INT(YEARFRAC(B4,税率等!$B$19,1)))</f>
        <v/>
      </c>
      <c r="AD4" s="70" t="str">
        <f>IF(A4="加入者",IF(OR(AC4&gt;=75,C4&gt;税率等!$B$19,D4&lt;税率等!$B$19),"","該当"),"")</f>
        <v/>
      </c>
      <c r="AE4" s="71" t="str">
        <f t="shared" si="2"/>
        <v/>
      </c>
      <c r="AF4" s="72" t="str">
        <f>IF(AND(A4="加入者",E4&gt;=税率等!$B$11,E4&lt;=税率等!$B$19),"該当","")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3"/>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4"/>
        <v>0</v>
      </c>
      <c r="M5" s="63">
        <f t="shared" si="5"/>
        <v>0</v>
      </c>
      <c r="N5" s="84">
        <f>'仮計算 (月割対応版)'!L8</f>
        <v>0</v>
      </c>
      <c r="O5" s="84">
        <f>'仮計算 (月割対応版)'!I8</f>
        <v>0</v>
      </c>
      <c r="P5" s="84">
        <f>'仮計算 (月割対応版)'!M8</f>
        <v>0</v>
      </c>
      <c r="Q5" s="129">
        <f t="shared" si="6"/>
        <v>0</v>
      </c>
      <c r="R5" s="130">
        <f t="shared" si="7"/>
        <v>0</v>
      </c>
      <c r="S5" s="130">
        <f>IF(AF5="",R5,IF(OR(AND(E5&lt;=税率等!$B$9,E5&gt;=税率等!$B$11),C5&gt;=E5),ROUNDDOWN(R5*0.3,0),R5))</f>
        <v>0</v>
      </c>
      <c r="T5" s="131">
        <f t="shared" si="1"/>
        <v>0</v>
      </c>
      <c r="U5" s="114"/>
      <c r="V5" s="119"/>
      <c r="W5" s="64">
        <f>'仮計算 (月割対応版)'!N8</f>
        <v>0</v>
      </c>
      <c r="X5" s="111" t="str">
        <f t="shared" si="8"/>
        <v/>
      </c>
      <c r="Y5" s="65" t="str">
        <f t="shared" si="9"/>
        <v/>
      </c>
      <c r="Z5" s="66" t="str">
        <f t="shared" si="10"/>
        <v/>
      </c>
      <c r="AA5" s="67">
        <f>IF(税率等!$B$8&lt;B5,0,(INT(YEARFRAC(B5,税率等!$B$8,1))))</f>
        <v>0</v>
      </c>
      <c r="AB5" s="68" t="str">
        <f>IF(B5="","",INT(YEARFRAC(B5,税率等!$B$10,1)))</f>
        <v/>
      </c>
      <c r="AC5" s="69" t="str">
        <f>IF(B5="","",INT(YEARFRAC(B5,税率等!$B$19,1)))</f>
        <v/>
      </c>
      <c r="AD5" s="70" t="str">
        <f>IF(A5="加入者",IF(OR(AC5&gt;=75,C5&gt;税率等!$B$19,D5&lt;税率等!$B$19),"","該当"),"")</f>
        <v/>
      </c>
      <c r="AE5" s="71" t="str">
        <f t="shared" si="2"/>
        <v/>
      </c>
      <c r="AF5" s="72" t="str">
        <f>IF(AND(A5="加入者",E5&gt;=税率等!$B$11,E5&lt;=税率等!$B$19),"該当","")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3"/>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4"/>
        <v>0</v>
      </c>
      <c r="M6" s="63">
        <f t="shared" si="5"/>
        <v>0</v>
      </c>
      <c r="N6" s="84">
        <f>'仮計算 (月割対応版)'!L9</f>
        <v>0</v>
      </c>
      <c r="O6" s="84">
        <f>'仮計算 (月割対応版)'!I9</f>
        <v>0</v>
      </c>
      <c r="P6" s="84">
        <f>'仮計算 (月割対応版)'!M9</f>
        <v>0</v>
      </c>
      <c r="Q6" s="129">
        <f t="shared" si="6"/>
        <v>0</v>
      </c>
      <c r="R6" s="130">
        <f t="shared" si="7"/>
        <v>0</v>
      </c>
      <c r="S6" s="130">
        <f>IF(AF6="",R6,IF(OR(AND(E6&lt;=税率等!$B$9,E6&gt;=税率等!$B$11),C6&gt;=E6),ROUNDDOWN(R6*0.3,0),R6))</f>
        <v>0</v>
      </c>
      <c r="T6" s="131">
        <f t="shared" si="1"/>
        <v>0</v>
      </c>
      <c r="U6" s="114"/>
      <c r="V6" s="117"/>
      <c r="W6" s="64">
        <f>'仮計算 (月割対応版)'!N9</f>
        <v>0</v>
      </c>
      <c r="X6" s="111" t="str">
        <f t="shared" si="8"/>
        <v/>
      </c>
      <c r="Y6" s="65" t="str">
        <f t="shared" si="9"/>
        <v/>
      </c>
      <c r="Z6" s="66" t="str">
        <f t="shared" si="10"/>
        <v/>
      </c>
      <c r="AA6" s="67">
        <f>IF(税率等!$B$8&lt;B6,0,(INT(YEARFRAC(B6,税率等!$B$8,1))))</f>
        <v>0</v>
      </c>
      <c r="AB6" s="68" t="str">
        <f>IF(B6="","",INT(YEARFRAC(B6,税率等!$B$10,1)))</f>
        <v/>
      </c>
      <c r="AC6" s="69" t="str">
        <f>IF(B6="","",INT(YEARFRAC(B6,税率等!$B$19,1)))</f>
        <v/>
      </c>
      <c r="AD6" s="70" t="str">
        <f>IF(A6="加入者",IF(OR(AC6&gt;=75,C6&gt;税率等!$B$19,D6&lt;税率等!$B$19),"","該当"),"")</f>
        <v/>
      </c>
      <c r="AE6" s="71" t="str">
        <f t="shared" si="2"/>
        <v/>
      </c>
      <c r="AF6" s="72" t="str">
        <f>IF(AND(A6="加入者",E6&gt;=税率等!$B$11,E6&lt;=税率等!$B$19),"該当","")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3"/>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4"/>
        <v>0</v>
      </c>
      <c r="M7" s="63">
        <f t="shared" si="5"/>
        <v>0</v>
      </c>
      <c r="N7" s="84">
        <f>'仮計算 (月割対応版)'!L10</f>
        <v>0</v>
      </c>
      <c r="O7" s="84">
        <f>'仮計算 (月割対応版)'!I10</f>
        <v>0</v>
      </c>
      <c r="P7" s="84">
        <f>'仮計算 (月割対応版)'!M10</f>
        <v>0</v>
      </c>
      <c r="Q7" s="129">
        <f t="shared" si="6"/>
        <v>0</v>
      </c>
      <c r="R7" s="130">
        <f t="shared" si="7"/>
        <v>0</v>
      </c>
      <c r="S7" s="130">
        <f>IF(AF7="",R7,IF(OR(AND(E7&lt;=税率等!$B$9,E7&gt;=税率等!$B$11),C7&gt;=E7),ROUNDDOWN(R7*0.3,0),R7))</f>
        <v>0</v>
      </c>
      <c r="T7" s="131">
        <f t="shared" si="1"/>
        <v>0</v>
      </c>
      <c r="U7" s="114"/>
      <c r="V7" s="117"/>
      <c r="W7" s="64">
        <f>'仮計算 (月割対応版)'!N10</f>
        <v>0</v>
      </c>
      <c r="X7" s="111" t="str">
        <f t="shared" si="8"/>
        <v/>
      </c>
      <c r="Y7" s="65" t="str">
        <f t="shared" si="9"/>
        <v/>
      </c>
      <c r="Z7" s="66" t="str">
        <f t="shared" si="10"/>
        <v/>
      </c>
      <c r="AA7" s="67">
        <f>IF(税率等!$B$8&lt;B7,0,(INT(YEARFRAC(B7,税率等!$B$8,1))))</f>
        <v>0</v>
      </c>
      <c r="AB7" s="68" t="str">
        <f>IF(B7="","",INT(YEARFRAC(B7,税率等!$B$10,1)))</f>
        <v/>
      </c>
      <c r="AC7" s="69" t="str">
        <f>IF(B7="","",INT(YEARFRAC(B7,税率等!$B$19,1)))</f>
        <v/>
      </c>
      <c r="AD7" s="70" t="str">
        <f>IF(A7="加入者",IF(OR(AC7&gt;=75,C7&gt;税率等!$B$19,D7&lt;税率等!$B$19),"","該当"),"")</f>
        <v/>
      </c>
      <c r="AE7" s="71" t="str">
        <f t="shared" si="2"/>
        <v/>
      </c>
      <c r="AF7" s="72" t="str">
        <f>IF(AND(A7="加入者",E7&gt;=税率等!$B$11,E7&lt;=税率等!$B$19),"該当","")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3"/>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4"/>
        <v>0</v>
      </c>
      <c r="M8" s="63">
        <f t="shared" si="5"/>
        <v>0</v>
      </c>
      <c r="N8" s="84">
        <f>'仮計算 (月割対応版)'!L11</f>
        <v>0</v>
      </c>
      <c r="O8" s="84">
        <f>'仮計算 (月割対応版)'!I11</f>
        <v>0</v>
      </c>
      <c r="P8" s="84">
        <f>'仮計算 (月割対応版)'!M11</f>
        <v>0</v>
      </c>
      <c r="Q8" s="129">
        <f t="shared" si="6"/>
        <v>0</v>
      </c>
      <c r="R8" s="130">
        <f t="shared" si="7"/>
        <v>0</v>
      </c>
      <c r="S8" s="130">
        <f>IF(AF8="",R8,IF(OR(AND(E8&lt;=税率等!$B$9,E8&gt;=税率等!$B$11),C8&gt;=E8),ROUNDDOWN(R8*0.3,0),R8))</f>
        <v>0</v>
      </c>
      <c r="T8" s="131">
        <f t="shared" si="1"/>
        <v>0</v>
      </c>
      <c r="U8" s="116"/>
      <c r="V8" s="124"/>
      <c r="W8" s="64">
        <f>'仮計算 (月割対応版)'!N11</f>
        <v>0</v>
      </c>
      <c r="X8" s="111" t="str">
        <f t="shared" si="8"/>
        <v/>
      </c>
      <c r="Y8" s="65" t="str">
        <f t="shared" si="9"/>
        <v/>
      </c>
      <c r="Z8" s="66" t="str">
        <f t="shared" si="10"/>
        <v/>
      </c>
      <c r="AA8" s="67">
        <f>IF(税率等!$B$8&lt;B8,0,(INT(YEARFRAC(B8,税率等!$B$8,1))))</f>
        <v>0</v>
      </c>
      <c r="AB8" s="68" t="str">
        <f>IF(B8="","",INT(YEARFRAC(B8,税率等!$B$10,1)))</f>
        <v/>
      </c>
      <c r="AC8" s="69" t="str">
        <f>IF(B8="","",INT(YEARFRAC(B8,税率等!$B$19,1)))</f>
        <v/>
      </c>
      <c r="AD8" s="70" t="str">
        <f>IF(A8="加入者",IF(OR(AC8&gt;=75,C8&gt;税率等!$B$19,D8&lt;税率等!$B$19),"","該当"),"")</f>
        <v/>
      </c>
      <c r="AE8" s="71" t="str">
        <f t="shared" si="2"/>
        <v/>
      </c>
      <c r="AF8" s="72" t="str">
        <f>IF(AND(A8="加入者",E8&gt;=税率等!$B$11,E8&lt;=税率等!$B$19),"該当","")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47" t="s">
        <v>13</v>
      </c>
      <c r="N1" s="83" t="s">
        <v>32</v>
      </c>
      <c r="O1" s="83" t="s">
        <v>33</v>
      </c>
      <c r="P1" s="83" t="s">
        <v>43</v>
      </c>
      <c r="Q1" s="48" t="s">
        <v>40</v>
      </c>
      <c r="R1" s="49"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IF(B2="","",INT(YEARFRAC(B2,税率等!$B$20,1)))</f>
        <v/>
      </c>
      <c r="AD2" s="70" t="str">
        <f>IF(A2="加入者",IF(OR(AC2&gt;=75,C2&gt;税率等!$B$20,D2&lt;税率等!$B$20),"","該当"),"")</f>
        <v/>
      </c>
      <c r="AE2" s="71" t="str">
        <f t="shared" ref="AE2:AE8" si="2">IF(AND(AD2="該当",AC2&gt;=40,AC2&lt;65),"該当","")</f>
        <v/>
      </c>
      <c r="AF2" s="72" t="str">
        <f>IF(AND(A2="加入者",E2&gt;=税率等!$B$11,E2&lt;=税率等!$B$20),"該当","")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4">MAX((SUM(H3,J3,K3)),0)</f>
        <v>0</v>
      </c>
      <c r="M3" s="63">
        <f t="shared" ref="M3:M8" si="5">MAX((L3-430000),0)</f>
        <v>0</v>
      </c>
      <c r="N3" s="84">
        <f>'仮計算 (月割対応版)'!L6</f>
        <v>0</v>
      </c>
      <c r="O3" s="84">
        <f>'仮計算 (月割対応版)'!I6</f>
        <v>0</v>
      </c>
      <c r="P3" s="84">
        <f>'仮計算 (月割対応版)'!M6</f>
        <v>0</v>
      </c>
      <c r="Q3" s="129">
        <f t="shared" ref="Q3:Q8" si="6">F3-O3</f>
        <v>0</v>
      </c>
      <c r="R3" s="130">
        <f t="shared" ref="R3:R8" si="7">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8">IF(B3="","",DATE(YEAR(B3)+40,MONTH(B3),DAY(B3))-1)</f>
        <v/>
      </c>
      <c r="Y3" s="65" t="str">
        <f t="shared" ref="Y3:Y8" si="9">IF(B3="","",DATE(YEAR(B3)+65,MONTH(B3),DAY(B3))-1)</f>
        <v/>
      </c>
      <c r="Z3" s="66" t="str">
        <f t="shared" ref="Z3:Z8" si="10">IF(B3="","",DATE(YEAR(B3)+75,MONTH(B3),DAY(B3))-1)</f>
        <v/>
      </c>
      <c r="AA3" s="67">
        <f>IF(税率等!$B$8&lt;B3,0,(INT(YEARFRAC(B3,税率等!$B$8,1))))</f>
        <v>0</v>
      </c>
      <c r="AB3" s="68" t="str">
        <f>IF(B3="","",INT(YEARFRAC(B3,税率等!$B$10,1)))</f>
        <v/>
      </c>
      <c r="AC3" s="69" t="str">
        <f>IF(B3="","",INT(YEARFRAC(B3,税率等!$B$20,1)))</f>
        <v/>
      </c>
      <c r="AD3" s="70" t="str">
        <f>IF(A3="加入者",IF(OR(AC3&gt;=75,C3&gt;税率等!$B$20,D3&lt;税率等!$B$20),"","該当"),"")</f>
        <v/>
      </c>
      <c r="AE3" s="71" t="str">
        <f t="shared" si="2"/>
        <v/>
      </c>
      <c r="AF3" s="72" t="str">
        <f>IF(AND(A3="加入者",E3&gt;=税率等!$B$11,E3&lt;=税率等!$B$20),"該当","")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3"/>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4"/>
        <v>0</v>
      </c>
      <c r="M4" s="63">
        <f t="shared" si="5"/>
        <v>0</v>
      </c>
      <c r="N4" s="84">
        <f>'仮計算 (月割対応版)'!L7</f>
        <v>0</v>
      </c>
      <c r="O4" s="84">
        <f>'仮計算 (月割対応版)'!I7</f>
        <v>0</v>
      </c>
      <c r="P4" s="84">
        <f>'仮計算 (月割対応版)'!M7</f>
        <v>0</v>
      </c>
      <c r="Q4" s="129">
        <f t="shared" si="6"/>
        <v>0</v>
      </c>
      <c r="R4" s="130">
        <f t="shared" si="7"/>
        <v>0</v>
      </c>
      <c r="S4" s="130">
        <f>IF(AF4="",R4,IF(OR(AND(E4&lt;=税率等!$B$9,E4&gt;=税率等!$B$11),C4&gt;=E4),ROUNDDOWN(R4*0.3,0),R4))</f>
        <v>0</v>
      </c>
      <c r="T4" s="131">
        <f t="shared" si="1"/>
        <v>0</v>
      </c>
      <c r="U4" s="114"/>
      <c r="V4" s="119"/>
      <c r="W4" s="64">
        <f>'仮計算 (月割対応版)'!N7</f>
        <v>0</v>
      </c>
      <c r="X4" s="111" t="str">
        <f t="shared" si="8"/>
        <v/>
      </c>
      <c r="Y4" s="65" t="str">
        <f t="shared" si="9"/>
        <v/>
      </c>
      <c r="Z4" s="66" t="str">
        <f t="shared" si="10"/>
        <v/>
      </c>
      <c r="AA4" s="67">
        <f>IF(税率等!$B$8&lt;B4,0,(INT(YEARFRAC(B4,税率等!$B$8,1))))</f>
        <v>0</v>
      </c>
      <c r="AB4" s="68" t="str">
        <f>IF(B4="","",INT(YEARFRAC(B4,税率等!$B$10,1)))</f>
        <v/>
      </c>
      <c r="AC4" s="69" t="str">
        <f>IF(B4="","",INT(YEARFRAC(B4,税率等!$B$20,1)))</f>
        <v/>
      </c>
      <c r="AD4" s="70" t="str">
        <f>IF(A4="加入者",IF(OR(AC4&gt;=75,C4&gt;税率等!$B$20,D4&lt;税率等!$B$20),"","該当"),"")</f>
        <v/>
      </c>
      <c r="AE4" s="71" t="str">
        <f t="shared" si="2"/>
        <v/>
      </c>
      <c r="AF4" s="72" t="str">
        <f>IF(AND(A4="加入者",E4&gt;=税率等!$B$11,E4&lt;=税率等!$B$20),"該当","")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3"/>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4"/>
        <v>0</v>
      </c>
      <c r="M5" s="63">
        <f t="shared" si="5"/>
        <v>0</v>
      </c>
      <c r="N5" s="84">
        <f>'仮計算 (月割対応版)'!L8</f>
        <v>0</v>
      </c>
      <c r="O5" s="84">
        <f>'仮計算 (月割対応版)'!I8</f>
        <v>0</v>
      </c>
      <c r="P5" s="84">
        <f>'仮計算 (月割対応版)'!M8</f>
        <v>0</v>
      </c>
      <c r="Q5" s="129">
        <f t="shared" si="6"/>
        <v>0</v>
      </c>
      <c r="R5" s="130">
        <f t="shared" si="7"/>
        <v>0</v>
      </c>
      <c r="S5" s="130">
        <f>IF(AF5="",R5,IF(OR(AND(E5&lt;=税率等!$B$9,E5&gt;=税率等!$B$11),C5&gt;=E5),ROUNDDOWN(R5*0.3,0),R5))</f>
        <v>0</v>
      </c>
      <c r="T5" s="131">
        <f t="shared" si="1"/>
        <v>0</v>
      </c>
      <c r="U5" s="114"/>
      <c r="V5" s="119"/>
      <c r="W5" s="64">
        <f>'仮計算 (月割対応版)'!N8</f>
        <v>0</v>
      </c>
      <c r="X5" s="111" t="str">
        <f t="shared" si="8"/>
        <v/>
      </c>
      <c r="Y5" s="65" t="str">
        <f t="shared" si="9"/>
        <v/>
      </c>
      <c r="Z5" s="66" t="str">
        <f t="shared" si="10"/>
        <v/>
      </c>
      <c r="AA5" s="67">
        <f>IF(税率等!$B$8&lt;B5,0,(INT(YEARFRAC(B5,税率等!$B$8,1))))</f>
        <v>0</v>
      </c>
      <c r="AB5" s="68" t="str">
        <f>IF(B5="","",INT(YEARFRAC(B5,税率等!$B$10,1)))</f>
        <v/>
      </c>
      <c r="AC5" s="69" t="str">
        <f>IF(B5="","",INT(YEARFRAC(B5,税率等!$B$20,1)))</f>
        <v/>
      </c>
      <c r="AD5" s="70" t="str">
        <f>IF(A5="加入者",IF(OR(AC5&gt;=75,C5&gt;税率等!$B$20,D5&lt;税率等!$B$20),"","該当"),"")</f>
        <v/>
      </c>
      <c r="AE5" s="71" t="str">
        <f t="shared" si="2"/>
        <v/>
      </c>
      <c r="AF5" s="72" t="str">
        <f>IF(AND(A5="加入者",E5&gt;=税率等!$B$11,E5&lt;=税率等!$B$20),"該当","")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3"/>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4"/>
        <v>0</v>
      </c>
      <c r="M6" s="63">
        <f t="shared" si="5"/>
        <v>0</v>
      </c>
      <c r="N6" s="84">
        <f>'仮計算 (月割対応版)'!L9</f>
        <v>0</v>
      </c>
      <c r="O6" s="84">
        <f>'仮計算 (月割対応版)'!I9</f>
        <v>0</v>
      </c>
      <c r="P6" s="84">
        <f>'仮計算 (月割対応版)'!M9</f>
        <v>0</v>
      </c>
      <c r="Q6" s="129">
        <f t="shared" si="6"/>
        <v>0</v>
      </c>
      <c r="R6" s="130">
        <f t="shared" si="7"/>
        <v>0</v>
      </c>
      <c r="S6" s="130">
        <f>IF(AF6="",R6,IF(OR(AND(E6&lt;=税率等!$B$9,E6&gt;=税率等!$B$11),C6&gt;=E6),ROUNDDOWN(R6*0.3,0),R6))</f>
        <v>0</v>
      </c>
      <c r="T6" s="131">
        <f t="shared" si="1"/>
        <v>0</v>
      </c>
      <c r="U6" s="114"/>
      <c r="V6" s="117"/>
      <c r="W6" s="64">
        <f>'仮計算 (月割対応版)'!N9</f>
        <v>0</v>
      </c>
      <c r="X6" s="111" t="str">
        <f t="shared" si="8"/>
        <v/>
      </c>
      <c r="Y6" s="65" t="str">
        <f t="shared" si="9"/>
        <v/>
      </c>
      <c r="Z6" s="66" t="str">
        <f t="shared" si="10"/>
        <v/>
      </c>
      <c r="AA6" s="67">
        <f>IF(税率等!$B$8&lt;B6,0,(INT(YEARFRAC(B6,税率等!$B$8,1))))</f>
        <v>0</v>
      </c>
      <c r="AB6" s="68" t="str">
        <f>IF(B6="","",INT(YEARFRAC(B6,税率等!$B$10,1)))</f>
        <v/>
      </c>
      <c r="AC6" s="69" t="str">
        <f>IF(B6="","",INT(YEARFRAC(B6,税率等!$B$20,1)))</f>
        <v/>
      </c>
      <c r="AD6" s="70" t="str">
        <f>IF(A6="加入者",IF(OR(AC6&gt;=75,C6&gt;税率等!$B$20,D6&lt;税率等!$B$20),"","該当"),"")</f>
        <v/>
      </c>
      <c r="AE6" s="71" t="str">
        <f t="shared" si="2"/>
        <v/>
      </c>
      <c r="AF6" s="72" t="str">
        <f>IF(AND(A6="加入者",E6&gt;=税率等!$B$11,E6&lt;=税率等!$B$20),"該当","")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3"/>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4"/>
        <v>0</v>
      </c>
      <c r="M7" s="63">
        <f t="shared" si="5"/>
        <v>0</v>
      </c>
      <c r="N7" s="84">
        <f>'仮計算 (月割対応版)'!L10</f>
        <v>0</v>
      </c>
      <c r="O7" s="84">
        <f>'仮計算 (月割対応版)'!I10</f>
        <v>0</v>
      </c>
      <c r="P7" s="84">
        <f>'仮計算 (月割対応版)'!M10</f>
        <v>0</v>
      </c>
      <c r="Q7" s="129">
        <f t="shared" si="6"/>
        <v>0</v>
      </c>
      <c r="R7" s="130">
        <f t="shared" si="7"/>
        <v>0</v>
      </c>
      <c r="S7" s="130">
        <f>IF(AF7="",R7,IF(OR(AND(E7&lt;=税率等!$B$9,E7&gt;=税率等!$B$11),C7&gt;=E7),ROUNDDOWN(R7*0.3,0),R7))</f>
        <v>0</v>
      </c>
      <c r="T7" s="131">
        <f t="shared" si="1"/>
        <v>0</v>
      </c>
      <c r="U7" s="114"/>
      <c r="V7" s="117"/>
      <c r="W7" s="64">
        <f>'仮計算 (月割対応版)'!N10</f>
        <v>0</v>
      </c>
      <c r="X7" s="111" t="str">
        <f t="shared" si="8"/>
        <v/>
      </c>
      <c r="Y7" s="65" t="str">
        <f t="shared" si="9"/>
        <v/>
      </c>
      <c r="Z7" s="66" t="str">
        <f t="shared" si="10"/>
        <v/>
      </c>
      <c r="AA7" s="67">
        <f>IF(税率等!$B$8&lt;B7,0,(INT(YEARFRAC(B7,税率等!$B$8,1))))</f>
        <v>0</v>
      </c>
      <c r="AB7" s="68" t="str">
        <f>IF(B7="","",INT(YEARFRAC(B7,税率等!$B$10,1)))</f>
        <v/>
      </c>
      <c r="AC7" s="69" t="str">
        <f>IF(B7="","",INT(YEARFRAC(B7,税率等!$B$20,1)))</f>
        <v/>
      </c>
      <c r="AD7" s="70" t="str">
        <f>IF(A7="加入者",IF(OR(AC7&gt;=75,C7&gt;税率等!$B$20,D7&lt;税率等!$B$20),"","該当"),"")</f>
        <v/>
      </c>
      <c r="AE7" s="71" t="str">
        <f t="shared" si="2"/>
        <v/>
      </c>
      <c r="AF7" s="72" t="str">
        <f>IF(AND(A7="加入者",E7&gt;=税率等!$B$11,E7&lt;=税率等!$B$20),"該当","")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3"/>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4"/>
        <v>0</v>
      </c>
      <c r="M8" s="63">
        <f t="shared" si="5"/>
        <v>0</v>
      </c>
      <c r="N8" s="84">
        <f>'仮計算 (月割対応版)'!L11</f>
        <v>0</v>
      </c>
      <c r="O8" s="84">
        <f>'仮計算 (月割対応版)'!I11</f>
        <v>0</v>
      </c>
      <c r="P8" s="84">
        <f>'仮計算 (月割対応版)'!M11</f>
        <v>0</v>
      </c>
      <c r="Q8" s="129">
        <f t="shared" si="6"/>
        <v>0</v>
      </c>
      <c r="R8" s="130">
        <f t="shared" si="7"/>
        <v>0</v>
      </c>
      <c r="S8" s="130">
        <f>IF(AF8="",R8,IF(OR(AND(E8&lt;=税率等!$B$9,E8&gt;=税率等!$B$11),C8&gt;=E8),ROUNDDOWN(R8*0.3,0),R8))</f>
        <v>0</v>
      </c>
      <c r="T8" s="131">
        <f t="shared" si="1"/>
        <v>0</v>
      </c>
      <c r="U8" s="116"/>
      <c r="V8" s="124"/>
      <c r="W8" s="64">
        <f>'仮計算 (月割対応版)'!N11</f>
        <v>0</v>
      </c>
      <c r="X8" s="111" t="str">
        <f t="shared" si="8"/>
        <v/>
      </c>
      <c r="Y8" s="65" t="str">
        <f t="shared" si="9"/>
        <v/>
      </c>
      <c r="Z8" s="66" t="str">
        <f t="shared" si="10"/>
        <v/>
      </c>
      <c r="AA8" s="67">
        <f>IF(税率等!$B$8&lt;B8,0,(INT(YEARFRAC(B8,税率等!$B$8,1))))</f>
        <v>0</v>
      </c>
      <c r="AB8" s="68" t="str">
        <f>IF(B8="","",INT(YEARFRAC(B8,税率等!$B$10,1)))</f>
        <v/>
      </c>
      <c r="AC8" s="69" t="str">
        <f>IF(B8="","",INT(YEARFRAC(B8,税率等!$B$20,1)))</f>
        <v/>
      </c>
      <c r="AD8" s="70" t="str">
        <f>IF(A8="加入者",IF(OR(AC8&gt;=75,C8&gt;税率等!$B$20,D8&lt;税率等!$B$20),"","該当"),"")</f>
        <v/>
      </c>
      <c r="AE8" s="71" t="str">
        <f t="shared" si="2"/>
        <v/>
      </c>
      <c r="AF8" s="72" t="str">
        <f>IF(AND(A8="加入者",E8&gt;=税率等!$B$11,E8&lt;=税率等!$B$20),"該当","")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47" t="s">
        <v>13</v>
      </c>
      <c r="N1" s="83" t="s">
        <v>32</v>
      </c>
      <c r="O1" s="83" t="s">
        <v>33</v>
      </c>
      <c r="P1" s="83" t="s">
        <v>43</v>
      </c>
      <c r="Q1" s="48" t="s">
        <v>40</v>
      </c>
      <c r="R1" s="49"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IF(B2="","",INT(YEARFRAC(B2,税率等!$B$21,1)))</f>
        <v/>
      </c>
      <c r="AD2" s="70" t="str">
        <f>IF(A2="加入者",IF(OR(AC2&gt;=75,C2&gt;税率等!$B$21,D2&lt;税率等!$B$21),"","該当"),"")</f>
        <v/>
      </c>
      <c r="AE2" s="71" t="str">
        <f t="shared" ref="AE2:AE8" si="2">IF(AND(AD2="該当",AC2&gt;=40,AC2&lt;65),"該当","")</f>
        <v/>
      </c>
      <c r="AF2" s="72" t="str">
        <f>IF(AND(A2="加入者",E2&gt;=税率等!$B$11,E2&lt;=税率等!$B$21),"該当","")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4">MAX((SUM(H3,J3,K3)),0)</f>
        <v>0</v>
      </c>
      <c r="M3" s="63">
        <f t="shared" ref="M3:M8" si="5">MAX((L3-430000),0)</f>
        <v>0</v>
      </c>
      <c r="N3" s="84">
        <f>'仮計算 (月割対応版)'!L6</f>
        <v>0</v>
      </c>
      <c r="O3" s="84">
        <f>'仮計算 (月割対応版)'!I6</f>
        <v>0</v>
      </c>
      <c r="P3" s="84">
        <f>'仮計算 (月割対応版)'!M6</f>
        <v>0</v>
      </c>
      <c r="Q3" s="129">
        <f t="shared" ref="Q3:Q8" si="6">F3-O3</f>
        <v>0</v>
      </c>
      <c r="R3" s="130">
        <f t="shared" ref="R3:R8" si="7">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8">IF(B3="","",DATE(YEAR(B3)+40,MONTH(B3),DAY(B3))-1)</f>
        <v/>
      </c>
      <c r="Y3" s="65" t="str">
        <f t="shared" ref="Y3:Y8" si="9">IF(B3="","",DATE(YEAR(B3)+65,MONTH(B3),DAY(B3))-1)</f>
        <v/>
      </c>
      <c r="Z3" s="66" t="str">
        <f t="shared" ref="Z3:Z8" si="10">IF(B3="","",DATE(YEAR(B3)+75,MONTH(B3),DAY(B3))-1)</f>
        <v/>
      </c>
      <c r="AA3" s="67">
        <f>IF(税率等!$B$8&lt;B3,0,(INT(YEARFRAC(B3,税率等!$B$8,1))))</f>
        <v>0</v>
      </c>
      <c r="AB3" s="68" t="str">
        <f>IF(B3="","",INT(YEARFRAC(B3,税率等!$B$10,1)))</f>
        <v/>
      </c>
      <c r="AC3" s="69" t="str">
        <f>IF(B3="","",INT(YEARFRAC(B3,税率等!$B$21,1)))</f>
        <v/>
      </c>
      <c r="AD3" s="70" t="str">
        <f>IF(A3="加入者",IF(OR(AC3&gt;=75,C3&gt;税率等!$B$21,D3&lt;税率等!$B$21),"","該当"),"")</f>
        <v/>
      </c>
      <c r="AE3" s="71" t="str">
        <f t="shared" si="2"/>
        <v/>
      </c>
      <c r="AF3" s="72" t="str">
        <f>IF(AND(A3="加入者",E3&gt;=税率等!$B$11,E3&lt;=税率等!$B$21),"該当","")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3"/>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4"/>
        <v>0</v>
      </c>
      <c r="M4" s="63">
        <f t="shared" si="5"/>
        <v>0</v>
      </c>
      <c r="N4" s="84">
        <f>'仮計算 (月割対応版)'!L7</f>
        <v>0</v>
      </c>
      <c r="O4" s="84">
        <f>'仮計算 (月割対応版)'!I7</f>
        <v>0</v>
      </c>
      <c r="P4" s="84">
        <f>'仮計算 (月割対応版)'!M7</f>
        <v>0</v>
      </c>
      <c r="Q4" s="129">
        <f t="shared" si="6"/>
        <v>0</v>
      </c>
      <c r="R4" s="130">
        <f t="shared" si="7"/>
        <v>0</v>
      </c>
      <c r="S4" s="130">
        <f>IF(AF4="",R4,IF(OR(AND(E4&lt;=税率等!$B$9,E4&gt;=税率等!$B$11),C4&gt;=E4),ROUNDDOWN(R4*0.3,0),R4))</f>
        <v>0</v>
      </c>
      <c r="T4" s="131">
        <f t="shared" si="1"/>
        <v>0</v>
      </c>
      <c r="U4" s="114"/>
      <c r="V4" s="119"/>
      <c r="W4" s="64">
        <f>'仮計算 (月割対応版)'!N7</f>
        <v>0</v>
      </c>
      <c r="X4" s="111" t="str">
        <f t="shared" si="8"/>
        <v/>
      </c>
      <c r="Y4" s="65" t="str">
        <f t="shared" si="9"/>
        <v/>
      </c>
      <c r="Z4" s="66" t="str">
        <f t="shared" si="10"/>
        <v/>
      </c>
      <c r="AA4" s="67">
        <f>IF(税率等!$B$8&lt;B4,0,(INT(YEARFRAC(B4,税率等!$B$8,1))))</f>
        <v>0</v>
      </c>
      <c r="AB4" s="68" t="str">
        <f>IF(B4="","",INT(YEARFRAC(B4,税率等!$B$10,1)))</f>
        <v/>
      </c>
      <c r="AC4" s="69" t="str">
        <f>IF(B4="","",INT(YEARFRAC(B4,税率等!$B$21,1)))</f>
        <v/>
      </c>
      <c r="AD4" s="70" t="str">
        <f>IF(A4="加入者",IF(OR(AC4&gt;=75,C4&gt;税率等!$B$21,D4&lt;税率等!$B$21),"","該当"),"")</f>
        <v/>
      </c>
      <c r="AE4" s="71" t="str">
        <f t="shared" si="2"/>
        <v/>
      </c>
      <c r="AF4" s="72" t="str">
        <f>IF(AND(A4="加入者",E4&gt;=税率等!$B$11,E4&lt;=税率等!$B$21),"該当","")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3"/>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4"/>
        <v>0</v>
      </c>
      <c r="M5" s="63">
        <f t="shared" si="5"/>
        <v>0</v>
      </c>
      <c r="N5" s="84">
        <f>'仮計算 (月割対応版)'!L8</f>
        <v>0</v>
      </c>
      <c r="O5" s="84">
        <f>'仮計算 (月割対応版)'!I8</f>
        <v>0</v>
      </c>
      <c r="P5" s="84">
        <f>'仮計算 (月割対応版)'!M8</f>
        <v>0</v>
      </c>
      <c r="Q5" s="129">
        <f t="shared" si="6"/>
        <v>0</v>
      </c>
      <c r="R5" s="130">
        <f t="shared" si="7"/>
        <v>0</v>
      </c>
      <c r="S5" s="130">
        <f>IF(AF5="",R5,IF(OR(AND(E5&lt;=税率等!$B$9,E5&gt;=税率等!$B$11),C5&gt;=E5),ROUNDDOWN(R5*0.3,0),R5))</f>
        <v>0</v>
      </c>
      <c r="T5" s="131">
        <f t="shared" si="1"/>
        <v>0</v>
      </c>
      <c r="U5" s="114"/>
      <c r="V5" s="119"/>
      <c r="W5" s="64">
        <f>'仮計算 (月割対応版)'!N8</f>
        <v>0</v>
      </c>
      <c r="X5" s="111" t="str">
        <f t="shared" si="8"/>
        <v/>
      </c>
      <c r="Y5" s="65" t="str">
        <f t="shared" si="9"/>
        <v/>
      </c>
      <c r="Z5" s="66" t="str">
        <f t="shared" si="10"/>
        <v/>
      </c>
      <c r="AA5" s="67">
        <f>IF(税率等!$B$8&lt;B5,0,(INT(YEARFRAC(B5,税率等!$B$8,1))))</f>
        <v>0</v>
      </c>
      <c r="AB5" s="68" t="str">
        <f>IF(B5="","",INT(YEARFRAC(B5,税率等!$B$10,1)))</f>
        <v/>
      </c>
      <c r="AC5" s="69" t="str">
        <f>IF(B5="","",INT(YEARFRAC(B5,税率等!$B$21,1)))</f>
        <v/>
      </c>
      <c r="AD5" s="70" t="str">
        <f>IF(A5="加入者",IF(OR(AC5&gt;=75,C5&gt;税率等!$B$21,D5&lt;税率等!$B$21),"","該当"),"")</f>
        <v/>
      </c>
      <c r="AE5" s="71" t="str">
        <f t="shared" si="2"/>
        <v/>
      </c>
      <c r="AF5" s="72" t="str">
        <f>IF(AND(A5="加入者",E5&gt;=税率等!$B$11,E5&lt;=税率等!$B$21),"該当","")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3"/>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4"/>
        <v>0</v>
      </c>
      <c r="M6" s="63">
        <f t="shared" si="5"/>
        <v>0</v>
      </c>
      <c r="N6" s="84">
        <f>'仮計算 (月割対応版)'!L9</f>
        <v>0</v>
      </c>
      <c r="O6" s="84">
        <f>'仮計算 (月割対応版)'!I9</f>
        <v>0</v>
      </c>
      <c r="P6" s="84">
        <f>'仮計算 (月割対応版)'!M9</f>
        <v>0</v>
      </c>
      <c r="Q6" s="129">
        <f t="shared" si="6"/>
        <v>0</v>
      </c>
      <c r="R6" s="130">
        <f t="shared" si="7"/>
        <v>0</v>
      </c>
      <c r="S6" s="130">
        <f>IF(AF6="",R6,IF(OR(AND(E6&lt;=税率等!$B$9,E6&gt;=税率等!$B$11),C6&gt;=E6),ROUNDDOWN(R6*0.3,0),R6))</f>
        <v>0</v>
      </c>
      <c r="T6" s="131">
        <f t="shared" si="1"/>
        <v>0</v>
      </c>
      <c r="U6" s="114"/>
      <c r="V6" s="117"/>
      <c r="W6" s="64">
        <f>'仮計算 (月割対応版)'!N9</f>
        <v>0</v>
      </c>
      <c r="X6" s="111" t="str">
        <f t="shared" si="8"/>
        <v/>
      </c>
      <c r="Y6" s="65" t="str">
        <f t="shared" si="9"/>
        <v/>
      </c>
      <c r="Z6" s="66" t="str">
        <f t="shared" si="10"/>
        <v/>
      </c>
      <c r="AA6" s="67">
        <f>IF(税率等!$B$8&lt;B6,0,(INT(YEARFRAC(B6,税率等!$B$8,1))))</f>
        <v>0</v>
      </c>
      <c r="AB6" s="68" t="str">
        <f>IF(B6="","",INT(YEARFRAC(B6,税率等!$B$10,1)))</f>
        <v/>
      </c>
      <c r="AC6" s="69" t="str">
        <f>IF(B6="","",INT(YEARFRAC(B6,税率等!$B$21,1)))</f>
        <v/>
      </c>
      <c r="AD6" s="70" t="str">
        <f>IF(A6="加入者",IF(OR(AC6&gt;=75,C6&gt;税率等!$B$21,D6&lt;税率等!$B$21),"","該当"),"")</f>
        <v/>
      </c>
      <c r="AE6" s="71" t="str">
        <f t="shared" si="2"/>
        <v/>
      </c>
      <c r="AF6" s="72" t="str">
        <f>IF(AND(A6="加入者",E6&gt;=税率等!$B$11,E6&lt;=税率等!$B$21),"該当","")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3"/>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4"/>
        <v>0</v>
      </c>
      <c r="M7" s="63">
        <f t="shared" si="5"/>
        <v>0</v>
      </c>
      <c r="N7" s="84">
        <f>'仮計算 (月割対応版)'!L10</f>
        <v>0</v>
      </c>
      <c r="O7" s="84">
        <f>'仮計算 (月割対応版)'!I10</f>
        <v>0</v>
      </c>
      <c r="P7" s="84">
        <f>'仮計算 (月割対応版)'!M10</f>
        <v>0</v>
      </c>
      <c r="Q7" s="129">
        <f t="shared" si="6"/>
        <v>0</v>
      </c>
      <c r="R7" s="130">
        <f t="shared" si="7"/>
        <v>0</v>
      </c>
      <c r="S7" s="130">
        <f>IF(AF7="",R7,IF(OR(AND(E7&lt;=税率等!$B$9,E7&gt;=税率等!$B$11),C7&gt;=E7),ROUNDDOWN(R7*0.3,0),R7))</f>
        <v>0</v>
      </c>
      <c r="T7" s="131">
        <f t="shared" si="1"/>
        <v>0</v>
      </c>
      <c r="U7" s="114"/>
      <c r="V7" s="117"/>
      <c r="W7" s="64">
        <f>'仮計算 (月割対応版)'!N10</f>
        <v>0</v>
      </c>
      <c r="X7" s="111" t="str">
        <f t="shared" si="8"/>
        <v/>
      </c>
      <c r="Y7" s="65" t="str">
        <f t="shared" si="9"/>
        <v/>
      </c>
      <c r="Z7" s="66" t="str">
        <f t="shared" si="10"/>
        <v/>
      </c>
      <c r="AA7" s="67">
        <f>IF(税率等!$B$8&lt;B7,0,(INT(YEARFRAC(B7,税率等!$B$8,1))))</f>
        <v>0</v>
      </c>
      <c r="AB7" s="68" t="str">
        <f>IF(B7="","",INT(YEARFRAC(B7,税率等!$B$10,1)))</f>
        <v/>
      </c>
      <c r="AC7" s="69" t="str">
        <f>IF(B7="","",INT(YEARFRAC(B7,税率等!$B$21,1)))</f>
        <v/>
      </c>
      <c r="AD7" s="70" t="str">
        <f>IF(A7="加入者",IF(OR(AC7&gt;=75,C7&gt;税率等!$B$21,D7&lt;税率等!$B$21),"","該当"),"")</f>
        <v/>
      </c>
      <c r="AE7" s="71" t="str">
        <f t="shared" si="2"/>
        <v/>
      </c>
      <c r="AF7" s="72" t="str">
        <f>IF(AND(A7="加入者",E7&gt;=税率等!$B$11,E7&lt;=税率等!$B$21),"該当","")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3"/>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4"/>
        <v>0</v>
      </c>
      <c r="M8" s="63">
        <f t="shared" si="5"/>
        <v>0</v>
      </c>
      <c r="N8" s="84">
        <f>'仮計算 (月割対応版)'!L11</f>
        <v>0</v>
      </c>
      <c r="O8" s="84">
        <f>'仮計算 (月割対応版)'!I11</f>
        <v>0</v>
      </c>
      <c r="P8" s="84">
        <f>'仮計算 (月割対応版)'!M11</f>
        <v>0</v>
      </c>
      <c r="Q8" s="129">
        <f t="shared" si="6"/>
        <v>0</v>
      </c>
      <c r="R8" s="130">
        <f t="shared" si="7"/>
        <v>0</v>
      </c>
      <c r="S8" s="130">
        <f>IF(AF8="",R8,IF(OR(AND(E8&lt;=税率等!$B$9,E8&gt;=税率等!$B$11),C8&gt;=E8),ROUNDDOWN(R8*0.3,0),R8))</f>
        <v>0</v>
      </c>
      <c r="T8" s="131">
        <f t="shared" si="1"/>
        <v>0</v>
      </c>
      <c r="U8" s="116"/>
      <c r="V8" s="124"/>
      <c r="W8" s="64">
        <f>'仮計算 (月割対応版)'!N11</f>
        <v>0</v>
      </c>
      <c r="X8" s="111" t="str">
        <f t="shared" si="8"/>
        <v/>
      </c>
      <c r="Y8" s="65" t="str">
        <f t="shared" si="9"/>
        <v/>
      </c>
      <c r="Z8" s="66" t="str">
        <f t="shared" si="10"/>
        <v/>
      </c>
      <c r="AA8" s="67">
        <f>IF(税率等!$B$8&lt;B8,0,(INT(YEARFRAC(B8,税率等!$B$8,1))))</f>
        <v>0</v>
      </c>
      <c r="AB8" s="68" t="str">
        <f>IF(B8="","",INT(YEARFRAC(B8,税率等!$B$10,1)))</f>
        <v/>
      </c>
      <c r="AC8" s="69" t="str">
        <f>IF(B8="","",INT(YEARFRAC(B8,税率等!$B$21,1)))</f>
        <v/>
      </c>
      <c r="AD8" s="70" t="str">
        <f>IF(A8="加入者",IF(OR(AC8&gt;=75,C8&gt;税率等!$B$21,D8&lt;税率等!$B$21),"","該当"),"")</f>
        <v/>
      </c>
      <c r="AE8" s="71" t="str">
        <f t="shared" si="2"/>
        <v/>
      </c>
      <c r="AF8" s="72" t="str">
        <f>IF(AND(A8="加入者",E8&gt;=税率等!$B$11,E8&lt;=税率等!$B$21),"該当","")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47" t="s">
        <v>13</v>
      </c>
      <c r="N1" s="83" t="s">
        <v>32</v>
      </c>
      <c r="O1" s="83" t="s">
        <v>33</v>
      </c>
      <c r="P1" s="83" t="s">
        <v>43</v>
      </c>
      <c r="Q1" s="48" t="s">
        <v>40</v>
      </c>
      <c r="R1" s="49"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IF(B2="","",INT(YEARFRAC(B2,税率等!$B$22,1)))</f>
        <v/>
      </c>
      <c r="AD2" s="70" t="str">
        <f>IF(A2="加入者",IF(OR(AC2&gt;=75,C2&gt;税率等!$B$22,D2&lt;税率等!$B$22),"","該当"),"")</f>
        <v/>
      </c>
      <c r="AE2" s="71" t="str">
        <f>IF(AND(AD2="該当",AC2&gt;=40,AC2&lt;65),"該当","")</f>
        <v/>
      </c>
      <c r="AF2" s="72" t="str">
        <f>IF(AND(A2="加入者",E2&gt;=税率等!$B$11,E2&lt;=税率等!$B$22),"該当","")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2">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3">MAX((SUM(H3,J3,K3)),0)</f>
        <v>0</v>
      </c>
      <c r="M3" s="63">
        <f t="shared" ref="M3:M8" si="4">MAX((L3-430000),0)</f>
        <v>0</v>
      </c>
      <c r="N3" s="84">
        <f>'仮計算 (月割対応版)'!L6</f>
        <v>0</v>
      </c>
      <c r="O3" s="84">
        <f>'仮計算 (月割対応版)'!I6</f>
        <v>0</v>
      </c>
      <c r="P3" s="84">
        <f>'仮計算 (月割対応版)'!M6</f>
        <v>0</v>
      </c>
      <c r="Q3" s="129">
        <f t="shared" ref="Q3:Q8" si="5">F3-O3</f>
        <v>0</v>
      </c>
      <c r="R3" s="130">
        <f t="shared" ref="R3:R8" si="6">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7">IF(B3="","",DATE(YEAR(B3)+40,MONTH(B3),DAY(B3))-1)</f>
        <v/>
      </c>
      <c r="Y3" s="65" t="str">
        <f t="shared" ref="Y3:Y8" si="8">IF(B3="","",DATE(YEAR(B3)+65,MONTH(B3),DAY(B3))-1)</f>
        <v/>
      </c>
      <c r="Z3" s="66" t="str">
        <f t="shared" ref="Z3:Z8" si="9">IF(B3="","",DATE(YEAR(B3)+75,MONTH(B3),DAY(B3))-1)</f>
        <v/>
      </c>
      <c r="AA3" s="67">
        <f>IF(税率等!$B$8&lt;B3,0,(INT(YEARFRAC(B3,税率等!$B$8,1))))</f>
        <v>0</v>
      </c>
      <c r="AB3" s="68" t="str">
        <f>IF(B3="","",INT(YEARFRAC(B3,税率等!$B$10,1)))</f>
        <v/>
      </c>
      <c r="AC3" s="69" t="str">
        <f>IF(B3="","",INT(YEARFRAC(B3,税率等!$B$22,1)))</f>
        <v/>
      </c>
      <c r="AD3" s="70" t="str">
        <f>IF(A3="加入者",IF(OR(AC3&gt;=75,C3&gt;税率等!$B$22,D3&lt;税率等!$B$22),"","該当"),"")</f>
        <v/>
      </c>
      <c r="AE3" s="71" t="str">
        <f t="shared" ref="AE3:AE8" si="10">IF(AND(AD3="該当",AC3&gt;=40,AC3&lt;65),"該当","")</f>
        <v/>
      </c>
      <c r="AF3" s="72" t="str">
        <f>IF(AND(A3="加入者",E3&gt;=税率等!$B$11,E3&lt;=税率等!$B$22),"該当","")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2"/>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3"/>
        <v>0</v>
      </c>
      <c r="M4" s="63">
        <f t="shared" si="4"/>
        <v>0</v>
      </c>
      <c r="N4" s="84">
        <f>'仮計算 (月割対応版)'!L7</f>
        <v>0</v>
      </c>
      <c r="O4" s="84">
        <f>'仮計算 (月割対応版)'!I7</f>
        <v>0</v>
      </c>
      <c r="P4" s="84">
        <f>'仮計算 (月割対応版)'!M7</f>
        <v>0</v>
      </c>
      <c r="Q4" s="129">
        <f t="shared" si="5"/>
        <v>0</v>
      </c>
      <c r="R4" s="130">
        <f t="shared" si="6"/>
        <v>0</v>
      </c>
      <c r="S4" s="130">
        <f>IF(AF4="",R4,IF(OR(AND(E4&lt;=税率等!$B$9,E4&gt;=税率等!$B$11),C4&gt;=E4),ROUNDDOWN(R4*0.3,0),R4))</f>
        <v>0</v>
      </c>
      <c r="T4" s="131">
        <f t="shared" si="1"/>
        <v>0</v>
      </c>
      <c r="U4" s="114"/>
      <c r="V4" s="119"/>
      <c r="W4" s="64">
        <f>'仮計算 (月割対応版)'!N7</f>
        <v>0</v>
      </c>
      <c r="X4" s="111" t="str">
        <f t="shared" si="7"/>
        <v/>
      </c>
      <c r="Y4" s="65" t="str">
        <f t="shared" si="8"/>
        <v/>
      </c>
      <c r="Z4" s="66" t="str">
        <f t="shared" si="9"/>
        <v/>
      </c>
      <c r="AA4" s="67">
        <f>IF(税率等!$B$8&lt;B4,0,(INT(YEARFRAC(B4,税率等!$B$8,1))))</f>
        <v>0</v>
      </c>
      <c r="AB4" s="68" t="str">
        <f>IF(B4="","",INT(YEARFRAC(B4,税率等!$B$10,1)))</f>
        <v/>
      </c>
      <c r="AC4" s="69" t="str">
        <f>IF(B4="","",INT(YEARFRAC(B4,税率等!$B$22,1)))</f>
        <v/>
      </c>
      <c r="AD4" s="70" t="str">
        <f>IF(A4="加入者",IF(OR(AC4&gt;=75,C4&gt;税率等!$B$22,D4&lt;税率等!$B$22),"","該当"),"")</f>
        <v/>
      </c>
      <c r="AE4" s="71" t="str">
        <f t="shared" si="10"/>
        <v/>
      </c>
      <c r="AF4" s="72" t="str">
        <f>IF(AND(A4="加入者",E4&gt;=税率等!$B$11,E4&lt;=税率等!$B$22),"該当","")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2"/>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3"/>
        <v>0</v>
      </c>
      <c r="M5" s="63">
        <f t="shared" si="4"/>
        <v>0</v>
      </c>
      <c r="N5" s="84">
        <f>'仮計算 (月割対応版)'!L8</f>
        <v>0</v>
      </c>
      <c r="O5" s="84">
        <f>'仮計算 (月割対応版)'!I8</f>
        <v>0</v>
      </c>
      <c r="P5" s="84">
        <f>'仮計算 (月割対応版)'!M8</f>
        <v>0</v>
      </c>
      <c r="Q5" s="129">
        <f t="shared" si="5"/>
        <v>0</v>
      </c>
      <c r="R5" s="130">
        <f t="shared" si="6"/>
        <v>0</v>
      </c>
      <c r="S5" s="130">
        <f>IF(AF5="",R5,IF(OR(AND(E5&lt;=税率等!$B$9,E5&gt;=税率等!$B$11),C5&gt;=E5),ROUNDDOWN(R5*0.3,0),R5))</f>
        <v>0</v>
      </c>
      <c r="T5" s="131">
        <f t="shared" si="1"/>
        <v>0</v>
      </c>
      <c r="U5" s="114"/>
      <c r="V5" s="119"/>
      <c r="W5" s="64">
        <f>'仮計算 (月割対応版)'!N8</f>
        <v>0</v>
      </c>
      <c r="X5" s="111" t="str">
        <f t="shared" si="7"/>
        <v/>
      </c>
      <c r="Y5" s="65" t="str">
        <f t="shared" si="8"/>
        <v/>
      </c>
      <c r="Z5" s="66" t="str">
        <f t="shared" si="9"/>
        <v/>
      </c>
      <c r="AA5" s="67">
        <f>IF(税率等!$B$8&lt;B5,0,(INT(YEARFRAC(B5,税率等!$B$8,1))))</f>
        <v>0</v>
      </c>
      <c r="AB5" s="68" t="str">
        <f>IF(B5="","",INT(YEARFRAC(B5,税率等!$B$10,1)))</f>
        <v/>
      </c>
      <c r="AC5" s="69" t="str">
        <f>IF(B5="","",INT(YEARFRAC(B5,税率等!$B$22,1)))</f>
        <v/>
      </c>
      <c r="AD5" s="70" t="str">
        <f>IF(A5="加入者",IF(OR(AC5&gt;=75,C5&gt;税率等!$B$22,D5&lt;税率等!$B$22),"","該当"),"")</f>
        <v/>
      </c>
      <c r="AE5" s="71" t="str">
        <f t="shared" si="10"/>
        <v/>
      </c>
      <c r="AF5" s="72" t="str">
        <f>IF(AND(A5="加入者",E5&gt;=税率等!$B$11,E5&lt;=税率等!$B$22),"該当","")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2"/>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3"/>
        <v>0</v>
      </c>
      <c r="M6" s="63">
        <f t="shared" si="4"/>
        <v>0</v>
      </c>
      <c r="N6" s="84">
        <f>'仮計算 (月割対応版)'!L9</f>
        <v>0</v>
      </c>
      <c r="O6" s="84">
        <f>'仮計算 (月割対応版)'!I9</f>
        <v>0</v>
      </c>
      <c r="P6" s="84">
        <f>'仮計算 (月割対応版)'!M9</f>
        <v>0</v>
      </c>
      <c r="Q6" s="129">
        <f t="shared" si="5"/>
        <v>0</v>
      </c>
      <c r="R6" s="130">
        <f t="shared" si="6"/>
        <v>0</v>
      </c>
      <c r="S6" s="130">
        <f>IF(AF6="",R6,IF(OR(AND(E6&lt;=税率等!$B$9,E6&gt;=税率等!$B$11),C6&gt;=E6),ROUNDDOWN(R6*0.3,0),R6))</f>
        <v>0</v>
      </c>
      <c r="T6" s="131">
        <f t="shared" si="1"/>
        <v>0</v>
      </c>
      <c r="U6" s="114"/>
      <c r="V6" s="117"/>
      <c r="W6" s="64">
        <f>'仮計算 (月割対応版)'!N9</f>
        <v>0</v>
      </c>
      <c r="X6" s="111" t="str">
        <f t="shared" si="7"/>
        <v/>
      </c>
      <c r="Y6" s="65" t="str">
        <f t="shared" si="8"/>
        <v/>
      </c>
      <c r="Z6" s="66" t="str">
        <f t="shared" si="9"/>
        <v/>
      </c>
      <c r="AA6" s="67">
        <f>IF(税率等!$B$8&lt;B6,0,(INT(YEARFRAC(B6,税率等!$B$8,1))))</f>
        <v>0</v>
      </c>
      <c r="AB6" s="68" t="str">
        <f>IF(B6="","",INT(YEARFRAC(B6,税率等!$B$10,1)))</f>
        <v/>
      </c>
      <c r="AC6" s="69" t="str">
        <f>IF(B6="","",INT(YEARFRAC(B6,税率等!$B$22,1)))</f>
        <v/>
      </c>
      <c r="AD6" s="70" t="str">
        <f>IF(A6="加入者",IF(OR(AC6&gt;=75,C6&gt;税率等!$B$22,D6&lt;税率等!$B$22),"","該当"),"")</f>
        <v/>
      </c>
      <c r="AE6" s="71" t="str">
        <f t="shared" si="10"/>
        <v/>
      </c>
      <c r="AF6" s="72" t="str">
        <f>IF(AND(A6="加入者",E6&gt;=税率等!$B$11,E6&lt;=税率等!$B$22),"該当","")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2"/>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3"/>
        <v>0</v>
      </c>
      <c r="M7" s="63">
        <f t="shared" si="4"/>
        <v>0</v>
      </c>
      <c r="N7" s="84">
        <f>'仮計算 (月割対応版)'!L10</f>
        <v>0</v>
      </c>
      <c r="O7" s="84">
        <f>'仮計算 (月割対応版)'!I10</f>
        <v>0</v>
      </c>
      <c r="P7" s="84">
        <f>'仮計算 (月割対応版)'!M10</f>
        <v>0</v>
      </c>
      <c r="Q7" s="129">
        <f t="shared" si="5"/>
        <v>0</v>
      </c>
      <c r="R7" s="130">
        <f t="shared" si="6"/>
        <v>0</v>
      </c>
      <c r="S7" s="130">
        <f>IF(AF7="",R7,IF(OR(AND(E7&lt;=税率等!$B$9,E7&gt;=税率等!$B$11),C7&gt;=E7),ROUNDDOWN(R7*0.3,0),R7))</f>
        <v>0</v>
      </c>
      <c r="T7" s="131">
        <f t="shared" si="1"/>
        <v>0</v>
      </c>
      <c r="U7" s="114"/>
      <c r="V7" s="117"/>
      <c r="W7" s="64">
        <f>'仮計算 (月割対応版)'!N10</f>
        <v>0</v>
      </c>
      <c r="X7" s="111" t="str">
        <f t="shared" si="7"/>
        <v/>
      </c>
      <c r="Y7" s="65" t="str">
        <f t="shared" si="8"/>
        <v/>
      </c>
      <c r="Z7" s="66" t="str">
        <f t="shared" si="9"/>
        <v/>
      </c>
      <c r="AA7" s="67">
        <f>IF(税率等!$B$8&lt;B7,0,(INT(YEARFRAC(B7,税率等!$B$8,1))))</f>
        <v>0</v>
      </c>
      <c r="AB7" s="68" t="str">
        <f>IF(B7="","",INT(YEARFRAC(B7,税率等!$B$10,1)))</f>
        <v/>
      </c>
      <c r="AC7" s="69" t="str">
        <f>IF(B7="","",INT(YEARFRAC(B7,税率等!$B$22,1)))</f>
        <v/>
      </c>
      <c r="AD7" s="70" t="str">
        <f>IF(A7="加入者",IF(OR(AC7&gt;=75,C7&gt;税率等!$B$22,D7&lt;税率等!$B$22),"","該当"),"")</f>
        <v/>
      </c>
      <c r="AE7" s="71" t="str">
        <f t="shared" si="10"/>
        <v/>
      </c>
      <c r="AF7" s="72" t="str">
        <f>IF(AND(A7="加入者",E7&gt;=税率等!$B$11,E7&lt;=税率等!$B$22),"該当","")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2"/>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3"/>
        <v>0</v>
      </c>
      <c r="M8" s="63">
        <f t="shared" si="4"/>
        <v>0</v>
      </c>
      <c r="N8" s="84">
        <f>'仮計算 (月割対応版)'!L11</f>
        <v>0</v>
      </c>
      <c r="O8" s="84">
        <f>'仮計算 (月割対応版)'!I11</f>
        <v>0</v>
      </c>
      <c r="P8" s="84">
        <f>'仮計算 (月割対応版)'!M11</f>
        <v>0</v>
      </c>
      <c r="Q8" s="129">
        <f t="shared" si="5"/>
        <v>0</v>
      </c>
      <c r="R8" s="130">
        <f t="shared" si="6"/>
        <v>0</v>
      </c>
      <c r="S8" s="130">
        <f>IF(AF8="",R8,IF(OR(AND(E8&lt;=税率等!$B$9,E8&gt;=税率等!$B$11),C8&gt;=E8),ROUNDDOWN(R8*0.3,0),R8))</f>
        <v>0</v>
      </c>
      <c r="T8" s="131">
        <f t="shared" si="1"/>
        <v>0</v>
      </c>
      <c r="U8" s="116"/>
      <c r="V8" s="124"/>
      <c r="W8" s="64">
        <f>'仮計算 (月割対応版)'!N11</f>
        <v>0</v>
      </c>
      <c r="X8" s="111" t="str">
        <f t="shared" si="7"/>
        <v/>
      </c>
      <c r="Y8" s="65" t="str">
        <f t="shared" si="8"/>
        <v/>
      </c>
      <c r="Z8" s="66" t="str">
        <f t="shared" si="9"/>
        <v/>
      </c>
      <c r="AA8" s="67">
        <f>IF(税率等!$B$8&lt;B8,0,(INT(YEARFRAC(B8,税率等!$B$8,1))))</f>
        <v>0</v>
      </c>
      <c r="AB8" s="68" t="str">
        <f>IF(B8="","",INT(YEARFRAC(B8,税率等!$B$10,1)))</f>
        <v/>
      </c>
      <c r="AC8" s="69" t="str">
        <f>IF(B8="","",INT(YEARFRAC(B8,税率等!$B$22,1)))</f>
        <v/>
      </c>
      <c r="AD8" s="70" t="str">
        <f>IF(A8="加入者",IF(OR(AC8&gt;=75,C8&gt;税率等!$B$22,D8&lt;税率等!$B$22),"","該当"),"")</f>
        <v/>
      </c>
      <c r="AE8" s="71" t="str">
        <f t="shared" si="10"/>
        <v/>
      </c>
      <c r="AF8" s="72" t="str">
        <f>IF(AND(A8="加入者",E8&gt;=税率等!$B$11,E8&lt;=税率等!$B$22),"該当","")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47" t="s">
        <v>13</v>
      </c>
      <c r="N1" s="83" t="s">
        <v>32</v>
      </c>
      <c r="O1" s="83" t="s">
        <v>33</v>
      </c>
      <c r="P1" s="83" t="s">
        <v>43</v>
      </c>
      <c r="Q1" s="48" t="s">
        <v>40</v>
      </c>
      <c r="R1" s="49"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130">
        <f>IF(F2="","",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IF(B2="","",INT(YEARFRAC(B2,税率等!$B$23,1)))</f>
        <v/>
      </c>
      <c r="AD2" s="70" t="str">
        <f>IF(A2="加入者",IF(OR(AC2&gt;=75,C2&gt;税率等!$B$23,D2&lt;税率等!$B$23),"","該当"),"")</f>
        <v/>
      </c>
      <c r="AE2" s="71" t="str">
        <f>IF(AND(AD2="該当",AC2&gt;=40,AC2&lt;65),"該当","")</f>
        <v/>
      </c>
      <c r="AF2" s="72" t="str">
        <f>IF(AND(A2="加入者",E2&gt;=税率等!$B$11,E2&lt;=税率等!$B$23),"該当","")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130">
        <f t="shared" ref="G3:G8" si="1">IF(F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2">MAX((SUM(H3,J3,K3)),0)</f>
        <v>0</v>
      </c>
      <c r="M3" s="63">
        <f t="shared" ref="M3:M8" si="3">MAX((L3-430000),0)</f>
        <v>0</v>
      </c>
      <c r="N3" s="84">
        <f>'仮計算 (月割対応版)'!L6</f>
        <v>0</v>
      </c>
      <c r="O3" s="84">
        <f>'仮計算 (月割対応版)'!I6</f>
        <v>0</v>
      </c>
      <c r="P3" s="84">
        <f>'仮計算 (月割対応版)'!M6</f>
        <v>0</v>
      </c>
      <c r="Q3" s="129">
        <f t="shared" ref="Q3:Q8" si="4">F3-O3</f>
        <v>0</v>
      </c>
      <c r="R3" s="130">
        <f t="shared" ref="R3:R8" si="5">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ref="T3:T8" si="6">MAX((J3+(K3+N3+P3)+S3-IF(AND(AA3&gt;=65,J3&gt;=150000),150000,0)),0)</f>
        <v>0</v>
      </c>
      <c r="U3" s="114"/>
      <c r="V3" s="119"/>
      <c r="W3" s="64">
        <f>'仮計算 (月割対応版)'!N6</f>
        <v>0</v>
      </c>
      <c r="X3" s="111" t="str">
        <f t="shared" ref="X3:X8" si="7">IF(B3="","",DATE(YEAR(B3)+40,MONTH(B3),DAY(B3))-1)</f>
        <v/>
      </c>
      <c r="Y3" s="65" t="str">
        <f t="shared" ref="Y3:Y8" si="8">IF(B3="","",DATE(YEAR(B3)+65,MONTH(B3),DAY(B3))-1)</f>
        <v/>
      </c>
      <c r="Z3" s="66" t="str">
        <f t="shared" ref="Z3:Z8" si="9">IF(B3="","",DATE(YEAR(B3)+75,MONTH(B3),DAY(B3))-1)</f>
        <v/>
      </c>
      <c r="AA3" s="67">
        <f>IF(税率等!$B$8&lt;B3,0,(INT(YEARFRAC(B3,税率等!$B$8,1))))</f>
        <v>0</v>
      </c>
      <c r="AB3" s="68" t="str">
        <f>IF(B3="","",INT(YEARFRAC(B3,税率等!$B$10,1)))</f>
        <v/>
      </c>
      <c r="AC3" s="69" t="str">
        <f>IF(B3="","",INT(YEARFRAC(B3,税率等!$B$23,1)))</f>
        <v/>
      </c>
      <c r="AD3" s="70" t="str">
        <f>IF(A3="加入者",IF(OR(AC3&gt;=75,C3&gt;税率等!$B$23,D3&lt;税率等!$B$23),"","該当"),"")</f>
        <v/>
      </c>
      <c r="AE3" s="71" t="str">
        <f t="shared" ref="AE3:AE8" si="10">IF(AND(AD3="該当",AC3&gt;=40,AC3&lt;65),"該当","")</f>
        <v/>
      </c>
      <c r="AF3" s="72" t="str">
        <f>IF(AND(A3="加入者",E3&gt;=税率等!$B$11,E3&lt;=税率等!$B$23),"該当","")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130">
        <f t="shared" si="1"/>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2"/>
        <v>0</v>
      </c>
      <c r="M4" s="63">
        <f t="shared" si="3"/>
        <v>0</v>
      </c>
      <c r="N4" s="84">
        <f>'仮計算 (月割対応版)'!L7</f>
        <v>0</v>
      </c>
      <c r="O4" s="84">
        <f>'仮計算 (月割対応版)'!I7</f>
        <v>0</v>
      </c>
      <c r="P4" s="84">
        <f>'仮計算 (月割対応版)'!M7</f>
        <v>0</v>
      </c>
      <c r="Q4" s="129">
        <f t="shared" si="4"/>
        <v>0</v>
      </c>
      <c r="R4" s="130">
        <f t="shared" si="5"/>
        <v>0</v>
      </c>
      <c r="S4" s="130">
        <f>IF(AF4="",R4,IF(OR(AND(E4&lt;=税率等!$B$9,E4&gt;=税率等!$B$11),C4&gt;=E4),ROUNDDOWN(R4*0.3,0),R4))</f>
        <v>0</v>
      </c>
      <c r="T4" s="131">
        <f t="shared" si="6"/>
        <v>0</v>
      </c>
      <c r="U4" s="114"/>
      <c r="V4" s="119"/>
      <c r="W4" s="64">
        <f>'仮計算 (月割対応版)'!N7</f>
        <v>0</v>
      </c>
      <c r="X4" s="111" t="str">
        <f t="shared" si="7"/>
        <v/>
      </c>
      <c r="Y4" s="65" t="str">
        <f t="shared" si="8"/>
        <v/>
      </c>
      <c r="Z4" s="66" t="str">
        <f t="shared" si="9"/>
        <v/>
      </c>
      <c r="AA4" s="67">
        <f>IF(税率等!$B$8&lt;B4,0,(INT(YEARFRAC(B4,税率等!$B$8,1))))</f>
        <v>0</v>
      </c>
      <c r="AB4" s="68" t="str">
        <f>IF(B4="","",INT(YEARFRAC(B4,税率等!$B$10,1)))</f>
        <v/>
      </c>
      <c r="AC4" s="69" t="str">
        <f>IF(B4="","",INT(YEARFRAC(B4,税率等!$B$23,1)))</f>
        <v/>
      </c>
      <c r="AD4" s="70" t="str">
        <f>IF(A4="加入者",IF(OR(AC4&gt;=75,C4&gt;税率等!$B$23,D4&lt;税率等!$B$23),"","該当"),"")</f>
        <v/>
      </c>
      <c r="AE4" s="71" t="str">
        <f t="shared" si="10"/>
        <v/>
      </c>
      <c r="AF4" s="72" t="str">
        <f>IF(AND(A4="加入者",E4&gt;=税率等!$B$11,E4&lt;=税率等!$B$23),"該当","")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130">
        <f t="shared" si="1"/>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2"/>
        <v>0</v>
      </c>
      <c r="M5" s="63">
        <f t="shared" si="3"/>
        <v>0</v>
      </c>
      <c r="N5" s="84">
        <f>'仮計算 (月割対応版)'!L8</f>
        <v>0</v>
      </c>
      <c r="O5" s="84">
        <f>'仮計算 (月割対応版)'!I8</f>
        <v>0</v>
      </c>
      <c r="P5" s="84">
        <f>'仮計算 (月割対応版)'!M8</f>
        <v>0</v>
      </c>
      <c r="Q5" s="129">
        <f t="shared" si="4"/>
        <v>0</v>
      </c>
      <c r="R5" s="130">
        <f t="shared" si="5"/>
        <v>0</v>
      </c>
      <c r="S5" s="130">
        <f>IF(AF5="",R5,IF(OR(AND(E5&lt;=税率等!$B$9,E5&gt;=税率等!$B$11),C5&gt;=E5),ROUNDDOWN(R5*0.3,0),R5))</f>
        <v>0</v>
      </c>
      <c r="T5" s="131">
        <f t="shared" si="6"/>
        <v>0</v>
      </c>
      <c r="U5" s="114"/>
      <c r="V5" s="119"/>
      <c r="W5" s="64">
        <f>'仮計算 (月割対応版)'!N8</f>
        <v>0</v>
      </c>
      <c r="X5" s="111" t="str">
        <f t="shared" si="7"/>
        <v/>
      </c>
      <c r="Y5" s="65" t="str">
        <f t="shared" si="8"/>
        <v/>
      </c>
      <c r="Z5" s="66" t="str">
        <f t="shared" si="9"/>
        <v/>
      </c>
      <c r="AA5" s="67">
        <f>IF(税率等!$B$8&lt;B5,0,(INT(YEARFRAC(B5,税率等!$B$8,1))))</f>
        <v>0</v>
      </c>
      <c r="AB5" s="68" t="str">
        <f>IF(B5="","",INT(YEARFRAC(B5,税率等!$B$10,1)))</f>
        <v/>
      </c>
      <c r="AC5" s="69" t="str">
        <f>IF(B5="","",INT(YEARFRAC(B5,税率等!$B$23,1)))</f>
        <v/>
      </c>
      <c r="AD5" s="70" t="str">
        <f>IF(A5="加入者",IF(OR(AC5&gt;=75,C5&gt;税率等!$B$23,D5&lt;税率等!$B$23),"","該当"),"")</f>
        <v/>
      </c>
      <c r="AE5" s="71" t="str">
        <f t="shared" si="10"/>
        <v/>
      </c>
      <c r="AF5" s="72" t="str">
        <f>IF(AND(A5="加入者",E5&gt;=税率等!$B$11,E5&lt;=税率等!$B$23),"該当","")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130">
        <f t="shared" si="1"/>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2"/>
        <v>0</v>
      </c>
      <c r="M6" s="63">
        <f t="shared" si="3"/>
        <v>0</v>
      </c>
      <c r="N6" s="84">
        <f>'仮計算 (月割対応版)'!L9</f>
        <v>0</v>
      </c>
      <c r="O6" s="84">
        <f>'仮計算 (月割対応版)'!I9</f>
        <v>0</v>
      </c>
      <c r="P6" s="84">
        <f>'仮計算 (月割対応版)'!M9</f>
        <v>0</v>
      </c>
      <c r="Q6" s="129">
        <f t="shared" si="4"/>
        <v>0</v>
      </c>
      <c r="R6" s="130">
        <f t="shared" si="5"/>
        <v>0</v>
      </c>
      <c r="S6" s="130">
        <f>IF(AF6="",R6,IF(OR(AND(E6&lt;=税率等!$B$9,E6&gt;=税率等!$B$11),C6&gt;=E6),ROUNDDOWN(R6*0.3,0),R6))</f>
        <v>0</v>
      </c>
      <c r="T6" s="131">
        <f t="shared" si="6"/>
        <v>0</v>
      </c>
      <c r="U6" s="114"/>
      <c r="V6" s="117"/>
      <c r="W6" s="64">
        <f>'仮計算 (月割対応版)'!N9</f>
        <v>0</v>
      </c>
      <c r="X6" s="111" t="str">
        <f t="shared" si="7"/>
        <v/>
      </c>
      <c r="Y6" s="65" t="str">
        <f t="shared" si="8"/>
        <v/>
      </c>
      <c r="Z6" s="66" t="str">
        <f t="shared" si="9"/>
        <v/>
      </c>
      <c r="AA6" s="67">
        <f>IF(税率等!$B$8&lt;B6,0,(INT(YEARFRAC(B6,税率等!$B$8,1))))</f>
        <v>0</v>
      </c>
      <c r="AB6" s="68" t="str">
        <f>IF(B6="","",INT(YEARFRAC(B6,税率等!$B$10,1)))</f>
        <v/>
      </c>
      <c r="AC6" s="69" t="str">
        <f>IF(B6="","",INT(YEARFRAC(B6,税率等!$B$23,1)))</f>
        <v/>
      </c>
      <c r="AD6" s="70" t="str">
        <f>IF(A6="加入者",IF(OR(AC6&gt;=75,C6&gt;税率等!$B$23,D6&lt;税率等!$B$23),"","該当"),"")</f>
        <v/>
      </c>
      <c r="AE6" s="71" t="str">
        <f t="shared" si="10"/>
        <v/>
      </c>
      <c r="AF6" s="72" t="str">
        <f>IF(AND(A6="加入者",E6&gt;=税率等!$B$11,E6&lt;=税率等!$B$23),"該当","")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130">
        <f t="shared" si="1"/>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2"/>
        <v>0</v>
      </c>
      <c r="M7" s="63">
        <f t="shared" si="3"/>
        <v>0</v>
      </c>
      <c r="N7" s="84">
        <f>'仮計算 (月割対応版)'!L10</f>
        <v>0</v>
      </c>
      <c r="O7" s="84">
        <f>'仮計算 (月割対応版)'!I10</f>
        <v>0</v>
      </c>
      <c r="P7" s="84">
        <f>'仮計算 (月割対応版)'!M10</f>
        <v>0</v>
      </c>
      <c r="Q7" s="129">
        <f t="shared" si="4"/>
        <v>0</v>
      </c>
      <c r="R7" s="130">
        <f t="shared" si="5"/>
        <v>0</v>
      </c>
      <c r="S7" s="130">
        <f>IF(AF7="",R7,IF(OR(AND(E7&lt;=税率等!$B$9,E7&gt;=税率等!$B$11),C7&gt;=E7),ROUNDDOWN(R7*0.3,0),R7))</f>
        <v>0</v>
      </c>
      <c r="T7" s="131">
        <f t="shared" si="6"/>
        <v>0</v>
      </c>
      <c r="U7" s="114"/>
      <c r="V7" s="117"/>
      <c r="W7" s="64">
        <f>'仮計算 (月割対応版)'!N10</f>
        <v>0</v>
      </c>
      <c r="X7" s="111" t="str">
        <f t="shared" si="7"/>
        <v/>
      </c>
      <c r="Y7" s="65" t="str">
        <f t="shared" si="8"/>
        <v/>
      </c>
      <c r="Z7" s="66" t="str">
        <f t="shared" si="9"/>
        <v/>
      </c>
      <c r="AA7" s="67">
        <f>IF(税率等!$B$8&lt;B7,0,(INT(YEARFRAC(B7,税率等!$B$8,1))))</f>
        <v>0</v>
      </c>
      <c r="AB7" s="68" t="str">
        <f>IF(B7="","",INT(YEARFRAC(B7,税率等!$B$10,1)))</f>
        <v/>
      </c>
      <c r="AC7" s="69" t="str">
        <f>IF(B7="","",INT(YEARFRAC(B7,税率等!$B$23,1)))</f>
        <v/>
      </c>
      <c r="AD7" s="70" t="str">
        <f>IF(A7="加入者",IF(OR(AC7&gt;=75,C7&gt;税率等!$B$23,D7&lt;税率等!$B$23),"","該当"),"")</f>
        <v/>
      </c>
      <c r="AE7" s="71" t="str">
        <f t="shared" si="10"/>
        <v/>
      </c>
      <c r="AF7" s="72" t="str">
        <f>IF(AND(A7="加入者",E7&gt;=税率等!$B$11,E7&lt;=税率等!$B$23),"該当","")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130">
        <f t="shared" si="1"/>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2"/>
        <v>0</v>
      </c>
      <c r="M8" s="63">
        <f t="shared" si="3"/>
        <v>0</v>
      </c>
      <c r="N8" s="84">
        <f>'仮計算 (月割対応版)'!L11</f>
        <v>0</v>
      </c>
      <c r="O8" s="84">
        <f>'仮計算 (月割対応版)'!I11</f>
        <v>0</v>
      </c>
      <c r="P8" s="84">
        <f>'仮計算 (月割対応版)'!M11</f>
        <v>0</v>
      </c>
      <c r="Q8" s="129">
        <f t="shared" si="4"/>
        <v>0</v>
      </c>
      <c r="R8" s="130">
        <f t="shared" si="5"/>
        <v>0</v>
      </c>
      <c r="S8" s="130">
        <f>IF(AF8="",R8,IF(OR(AND(E8&lt;=税率等!$B$9,E8&gt;=税率等!$B$11),C8&gt;=E8),ROUNDDOWN(R8*0.3,0),R8))</f>
        <v>0</v>
      </c>
      <c r="T8" s="131">
        <f t="shared" si="6"/>
        <v>0</v>
      </c>
      <c r="U8" s="116"/>
      <c r="V8" s="124"/>
      <c r="W8" s="64">
        <f>'仮計算 (月割対応版)'!N11</f>
        <v>0</v>
      </c>
      <c r="X8" s="111" t="str">
        <f t="shared" si="7"/>
        <v/>
      </c>
      <c r="Y8" s="65" t="str">
        <f t="shared" si="8"/>
        <v/>
      </c>
      <c r="Z8" s="66" t="str">
        <f t="shared" si="9"/>
        <v/>
      </c>
      <c r="AA8" s="67">
        <f>IF(税率等!$B$8&lt;B8,0,(INT(YEARFRAC(B8,税率等!$B$8,1))))</f>
        <v>0</v>
      </c>
      <c r="AB8" s="68" t="str">
        <f>IF(B8="","",INT(YEARFRAC(B8,税率等!$B$10,1)))</f>
        <v/>
      </c>
      <c r="AC8" s="69" t="str">
        <f>IF(B8="","",INT(YEARFRAC(B8,税率等!$B$23,1)))</f>
        <v/>
      </c>
      <c r="AD8" s="70" t="str">
        <f>IF(A8="加入者",IF(OR(AC8&gt;=75,C8&gt;税率等!$B$23,D8&lt;税率等!$B$23),"","該当"),"")</f>
        <v/>
      </c>
      <c r="AE8" s="71" t="str">
        <f t="shared" si="10"/>
        <v/>
      </c>
      <c r="AF8" s="72" t="str">
        <f>IF(AND(A8="加入者",E8&gt;=税率等!$B$11,E8&lt;=税率等!$B$23),"該当","")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25.95" customHeight="1" x14ac:dyDescent="0.2"/>
  <cols>
    <col min="1" max="1" width="18.33203125" bestFit="1" customWidth="1"/>
    <col min="2" max="6" width="11.6640625" bestFit="1" customWidth="1"/>
  </cols>
  <sheetData>
    <row r="1" spans="1:6" ht="25.95" customHeight="1" x14ac:dyDescent="0.2">
      <c r="A1" s="1"/>
      <c r="B1" s="1" t="s">
        <v>1</v>
      </c>
      <c r="C1" s="1" t="s">
        <v>2</v>
      </c>
      <c r="D1" s="1" t="s">
        <v>3</v>
      </c>
      <c r="E1" s="1" t="s">
        <v>4</v>
      </c>
      <c r="F1" s="1" t="s">
        <v>7</v>
      </c>
    </row>
    <row r="2" spans="1:6" ht="25.95" customHeight="1" x14ac:dyDescent="0.2">
      <c r="A2" s="2" t="s">
        <v>0</v>
      </c>
      <c r="B2" s="132">
        <v>5.7000000000000002E-2</v>
      </c>
      <c r="C2" s="132">
        <v>0</v>
      </c>
      <c r="D2" s="133">
        <v>22800</v>
      </c>
      <c r="E2" s="133">
        <v>23000</v>
      </c>
      <c r="F2" s="133">
        <v>650000</v>
      </c>
    </row>
    <row r="3" spans="1:6" ht="25.95" customHeight="1" x14ac:dyDescent="0.2">
      <c r="A3" s="2" t="s">
        <v>5</v>
      </c>
      <c r="B3" s="132">
        <v>1.7000000000000001E-2</v>
      </c>
      <c r="C3" s="132">
        <v>0</v>
      </c>
      <c r="D3" s="133">
        <v>7500</v>
      </c>
      <c r="E3" s="133">
        <v>6000</v>
      </c>
      <c r="F3" s="133">
        <v>200000</v>
      </c>
    </row>
    <row r="4" spans="1:6" ht="25.95" customHeight="1" x14ac:dyDescent="0.2">
      <c r="A4" s="2" t="s">
        <v>6</v>
      </c>
      <c r="B4" s="132">
        <v>1.4E-2</v>
      </c>
      <c r="C4" s="132">
        <v>0</v>
      </c>
      <c r="D4" s="133">
        <v>8000</v>
      </c>
      <c r="E4" s="133">
        <v>6000</v>
      </c>
      <c r="F4" s="133">
        <v>170000</v>
      </c>
    </row>
    <row r="5" spans="1:6" ht="25.95" customHeight="1" x14ac:dyDescent="0.2">
      <c r="A5" s="2" t="s">
        <v>8</v>
      </c>
      <c r="B5" s="132">
        <f>B2+B3</f>
        <v>7.400000000000001E-2</v>
      </c>
      <c r="C5" s="132">
        <f>C2+C3</f>
        <v>0</v>
      </c>
      <c r="D5" s="133">
        <f>D2+D3</f>
        <v>30300</v>
      </c>
      <c r="E5" s="133">
        <f>E2+E3</f>
        <v>29000</v>
      </c>
      <c r="F5" s="133">
        <f>F2+F3</f>
        <v>850000</v>
      </c>
    </row>
    <row r="6" spans="1:6" ht="25.95" customHeight="1" x14ac:dyDescent="0.2">
      <c r="A6" s="2" t="s">
        <v>9</v>
      </c>
      <c r="B6" s="132">
        <f>B2+B3+B4</f>
        <v>8.8000000000000009E-2</v>
      </c>
      <c r="C6" s="132">
        <f>C2+C3+C4</f>
        <v>0</v>
      </c>
      <c r="D6" s="133">
        <f>D2+D3+D4</f>
        <v>38300</v>
      </c>
      <c r="E6" s="133">
        <f>E2+E3+E4</f>
        <v>35000</v>
      </c>
      <c r="F6" s="133">
        <f>F2+F3+F4</f>
        <v>1020000</v>
      </c>
    </row>
    <row r="7" spans="1:6" ht="15.6" customHeight="1" x14ac:dyDescent="0.2"/>
    <row r="8" spans="1:6" ht="25.95" customHeight="1" x14ac:dyDescent="0.2">
      <c r="A8" s="2" t="s">
        <v>29</v>
      </c>
      <c r="B8" s="149">
        <v>44562</v>
      </c>
      <c r="D8" t="s">
        <v>117</v>
      </c>
    </row>
    <row r="9" spans="1:6" ht="25.95" customHeight="1" x14ac:dyDescent="0.2">
      <c r="A9" s="2" t="s">
        <v>30</v>
      </c>
      <c r="B9" s="150">
        <f>EDATE(B8,3)</f>
        <v>44652</v>
      </c>
      <c r="D9" s="2"/>
      <c r="E9" s="2" t="s">
        <v>115</v>
      </c>
      <c r="F9" s="2" t="s">
        <v>116</v>
      </c>
    </row>
    <row r="10" spans="1:6" ht="25.95" customHeight="1" x14ac:dyDescent="0.2">
      <c r="A10" s="2" t="s">
        <v>31</v>
      </c>
      <c r="B10" s="150">
        <f>EDATE(B9,12)-1</f>
        <v>45016</v>
      </c>
      <c r="D10" s="2" t="s">
        <v>112</v>
      </c>
      <c r="E10" s="133">
        <v>430000</v>
      </c>
      <c r="F10" s="133">
        <v>520000</v>
      </c>
    </row>
    <row r="11" spans="1:6" ht="25.95" customHeight="1" x14ac:dyDescent="0.2">
      <c r="A11" s="2" t="s">
        <v>69</v>
      </c>
      <c r="B11" s="150">
        <f>DATE(YEAR(B9)-1,MONTH(B9),DAY(B9))</f>
        <v>44287</v>
      </c>
      <c r="D11" s="2" t="s">
        <v>113</v>
      </c>
      <c r="E11" s="133">
        <v>430000</v>
      </c>
      <c r="F11" s="133">
        <v>285000</v>
      </c>
    </row>
    <row r="12" spans="1:6" ht="25.95" customHeight="1" x14ac:dyDescent="0.2">
      <c r="A12" s="10" t="s">
        <v>49</v>
      </c>
      <c r="B12" s="150">
        <f>EDATE($B$8,4)-1</f>
        <v>44681</v>
      </c>
      <c r="D12" s="2" t="s">
        <v>114</v>
      </c>
      <c r="E12" s="133">
        <v>430000</v>
      </c>
      <c r="F12" s="133">
        <v>100000</v>
      </c>
    </row>
    <row r="13" spans="1:6" ht="25.95" customHeight="1" x14ac:dyDescent="0.2">
      <c r="A13" s="10" t="s">
        <v>50</v>
      </c>
      <c r="B13" s="150">
        <f>EDATE($B$8,5)-1</f>
        <v>44712</v>
      </c>
    </row>
    <row r="14" spans="1:6" ht="25.95" customHeight="1" x14ac:dyDescent="0.2">
      <c r="A14" s="10" t="s">
        <v>51</v>
      </c>
      <c r="B14" s="150">
        <f>EDATE($B$8,6)-1</f>
        <v>44742</v>
      </c>
    </row>
    <row r="15" spans="1:6" ht="25.95" customHeight="1" x14ac:dyDescent="0.2">
      <c r="A15" s="10" t="s">
        <v>52</v>
      </c>
      <c r="B15" s="150">
        <f>EDATE($B$8,7)-1</f>
        <v>44773</v>
      </c>
    </row>
    <row r="16" spans="1:6" ht="25.95" customHeight="1" x14ac:dyDescent="0.2">
      <c r="A16" s="10" t="s">
        <v>53</v>
      </c>
      <c r="B16" s="150">
        <f>EDATE($B$8,8)-1</f>
        <v>44804</v>
      </c>
    </row>
    <row r="17" spans="1:2" ht="25.95" customHeight="1" x14ac:dyDescent="0.2">
      <c r="A17" s="10" t="s">
        <v>54</v>
      </c>
      <c r="B17" s="150">
        <f>EDATE($B$8,9)-1</f>
        <v>44834</v>
      </c>
    </row>
    <row r="18" spans="1:2" ht="25.95" customHeight="1" x14ac:dyDescent="0.2">
      <c r="A18" s="10" t="s">
        <v>55</v>
      </c>
      <c r="B18" s="150">
        <f>EDATE($B$8,10)-1</f>
        <v>44865</v>
      </c>
    </row>
    <row r="19" spans="1:2" ht="25.95" customHeight="1" x14ac:dyDescent="0.2">
      <c r="A19" s="10" t="s">
        <v>56</v>
      </c>
      <c r="B19" s="150">
        <f>EDATE($B$8,11)-1</f>
        <v>44895</v>
      </c>
    </row>
    <row r="20" spans="1:2" ht="25.95" customHeight="1" x14ac:dyDescent="0.2">
      <c r="A20" s="10" t="s">
        <v>57</v>
      </c>
      <c r="B20" s="150">
        <f>EDATE($B$8,12)-1</f>
        <v>44926</v>
      </c>
    </row>
    <row r="21" spans="1:2" ht="25.95" customHeight="1" x14ac:dyDescent="0.2">
      <c r="A21" s="10" t="s">
        <v>59</v>
      </c>
      <c r="B21" s="150">
        <f>EDATE($B$8,13)-1</f>
        <v>44957</v>
      </c>
    </row>
    <row r="22" spans="1:2" ht="25.95" customHeight="1" x14ac:dyDescent="0.2">
      <c r="A22" s="10" t="s">
        <v>60</v>
      </c>
      <c r="B22" s="150">
        <f>EDATE($B$8,14)-1</f>
        <v>44985</v>
      </c>
    </row>
    <row r="23" spans="1:2" ht="25.95" customHeight="1" x14ac:dyDescent="0.2">
      <c r="A23" s="10" t="s">
        <v>58</v>
      </c>
      <c r="B23" s="150">
        <f>EDATE($B$8,15)-1</f>
        <v>45016</v>
      </c>
    </row>
  </sheetData>
  <sheetProtection selectLockedCells="1" selectUn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89" t="s">
        <v>72</v>
      </c>
      <c r="D1" s="90" t="s">
        <v>73</v>
      </c>
      <c r="E1" s="91" t="s">
        <v>63</v>
      </c>
      <c r="F1" s="92" t="s">
        <v>75</v>
      </c>
      <c r="G1" s="158" t="s">
        <v>34</v>
      </c>
      <c r="H1" s="93" t="s">
        <v>62</v>
      </c>
      <c r="I1" s="93" t="s">
        <v>76</v>
      </c>
      <c r="J1" s="159" t="s">
        <v>35</v>
      </c>
      <c r="K1" s="94" t="s">
        <v>77</v>
      </c>
      <c r="L1" s="95" t="s">
        <v>12</v>
      </c>
      <c r="M1" s="160" t="s">
        <v>13</v>
      </c>
      <c r="N1" s="96" t="s">
        <v>32</v>
      </c>
      <c r="O1" s="96" t="s">
        <v>33</v>
      </c>
      <c r="P1" s="96" t="s">
        <v>43</v>
      </c>
      <c r="Q1" s="97" t="s">
        <v>40</v>
      </c>
      <c r="R1" s="161" t="s">
        <v>41</v>
      </c>
      <c r="S1" s="98" t="s">
        <v>64</v>
      </c>
      <c r="T1" s="98" t="s">
        <v>39</v>
      </c>
      <c r="U1" s="118" t="s">
        <v>83</v>
      </c>
      <c r="V1" s="118" t="s">
        <v>84</v>
      </c>
      <c r="W1" s="115" t="s">
        <v>74</v>
      </c>
      <c r="X1" s="110" t="s">
        <v>42</v>
      </c>
      <c r="Y1" s="99" t="s">
        <v>44</v>
      </c>
      <c r="Z1" s="100" t="s">
        <v>47</v>
      </c>
      <c r="AA1" s="97" t="s">
        <v>46</v>
      </c>
      <c r="AB1" s="101" t="s">
        <v>45</v>
      </c>
      <c r="AC1" s="102" t="s">
        <v>79</v>
      </c>
      <c r="AD1" s="103" t="s">
        <v>8</v>
      </c>
      <c r="AE1" s="104" t="s">
        <v>48</v>
      </c>
      <c r="AF1" s="105"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130">
        <f>IF(F2="","",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IF(B2="","",INT(YEARFRAC(B2,税率等!$B$12,1)))</f>
        <v/>
      </c>
      <c r="AD2" s="70" t="str">
        <f>IF(A2="加入者",IF(OR(AC2&gt;=75,C2&gt;税率等!$B$12,D2&lt;税率等!$B$12),"","該当"),"")</f>
        <v/>
      </c>
      <c r="AE2" s="71" t="str">
        <f>IF(AND(AD2="該当",AC2&gt;=40,AC2&lt;65),"該当","")</f>
        <v/>
      </c>
      <c r="AF2" s="72" t="str">
        <f>IF(AND(A2="加入者",E2&gt;=税率等!$B$11,E2&lt;=税率等!$B$12),"該当","")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130">
        <f t="shared" ref="G3:G8" si="0">IF(F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ref="H3:H8" si="1">IF(AF3="該当",ROUNDDOWN(G3*0.3,0),G3)</f>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2">MAX((SUM(H3,J3,K3)),0)</f>
        <v>0</v>
      </c>
      <c r="M3" s="63">
        <f t="shared" ref="M3:M8" si="3">MAX((L3-430000),0)</f>
        <v>0</v>
      </c>
      <c r="N3" s="84">
        <f>'仮計算 (月割対応版)'!L6</f>
        <v>0</v>
      </c>
      <c r="O3" s="84">
        <f>'仮計算 (月割対応版)'!I6</f>
        <v>0</v>
      </c>
      <c r="P3" s="84">
        <f>'仮計算 (月割対応版)'!M6</f>
        <v>0</v>
      </c>
      <c r="Q3" s="129">
        <f t="shared" ref="Q3:Q8" si="4">F3-O3</f>
        <v>0</v>
      </c>
      <c r="R3" s="130">
        <f t="shared" ref="R3:R8" si="5">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MAX((J3+(K3+N3+P3)+S3-IF(AND(AA3&gt;=65,J3&gt;=150000),150000,0)),0)</f>
        <v>0</v>
      </c>
      <c r="U3" s="114"/>
      <c r="V3" s="119"/>
      <c r="W3" s="64">
        <f>'仮計算 (月割対応版)'!N6</f>
        <v>0</v>
      </c>
      <c r="X3" s="111" t="str">
        <f t="shared" ref="X3:X8" si="6">IF(B3="","",DATE(YEAR(B3)+40,MONTH(B3),DAY(B3))-1)</f>
        <v/>
      </c>
      <c r="Y3" s="65" t="str">
        <f t="shared" ref="Y3:Y8" si="7">IF(B3="","",DATE(YEAR(B3)+65,MONTH(B3),DAY(B3))-1)</f>
        <v/>
      </c>
      <c r="Z3" s="66" t="str">
        <f t="shared" ref="Z3:Z8" si="8">IF(B3="","",DATE(YEAR(B3)+75,MONTH(B3),DAY(B3))-1)</f>
        <v/>
      </c>
      <c r="AA3" s="67">
        <f>IF(税率等!$B$8&lt;B3,0,(INT(YEARFRAC(B3,税率等!$B$8,1))))</f>
        <v>0</v>
      </c>
      <c r="AB3" s="68" t="str">
        <f>IF(B3="","",INT(YEARFRAC(B3,税率等!$B$10,1)))</f>
        <v/>
      </c>
      <c r="AC3" s="69" t="str">
        <f>IF(B3="","",INT(YEARFRAC(B3,税率等!$B$12,1)))</f>
        <v/>
      </c>
      <c r="AD3" s="70" t="str">
        <f>IF(A3="加入者",IF(OR(AC3&gt;=75,C3&gt;税率等!$B$12,D3&lt;税率等!$B$12),"","該当"),"")</f>
        <v/>
      </c>
      <c r="AE3" s="71" t="str">
        <f t="shared" ref="AE3:AE8" si="9">IF(AND(AD3="該当",AC3&gt;=40,AC3&lt;65),"該当","")</f>
        <v/>
      </c>
      <c r="AF3" s="72" t="str">
        <f>IF(AND(A3="加入者",E3&gt;=税率等!$B$11,E3&lt;=税率等!$B$12),"該当","")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130">
        <f t="shared" si="0"/>
        <v>0</v>
      </c>
      <c r="H4" s="9">
        <f t="shared" si="1"/>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2"/>
        <v>0</v>
      </c>
      <c r="M4" s="63">
        <f t="shared" si="3"/>
        <v>0</v>
      </c>
      <c r="N4" s="84">
        <f>'仮計算 (月割対応版)'!L7</f>
        <v>0</v>
      </c>
      <c r="O4" s="84">
        <f>'仮計算 (月割対応版)'!I7</f>
        <v>0</v>
      </c>
      <c r="P4" s="84">
        <f>'仮計算 (月割対応版)'!M7</f>
        <v>0</v>
      </c>
      <c r="Q4" s="129">
        <f t="shared" si="4"/>
        <v>0</v>
      </c>
      <c r="R4" s="130">
        <f t="shared" si="5"/>
        <v>0</v>
      </c>
      <c r="S4" s="130">
        <f>IF(AF4="",R4,IF(OR(AND(E4&lt;=税率等!$B$9,E4&gt;=税率等!$B$11),C4&gt;=E4),ROUNDDOWN(R4*0.3,0),R4))</f>
        <v>0</v>
      </c>
      <c r="T4" s="131">
        <f t="shared" ref="T4:T8" si="10">MAX((J4+(K4+N4+P4)+S4-IF(AND(AA4&gt;=65,J4&gt;=150000),150000,0)),0)</f>
        <v>0</v>
      </c>
      <c r="U4" s="114"/>
      <c r="V4" s="119"/>
      <c r="W4" s="64">
        <f>'仮計算 (月割対応版)'!N7</f>
        <v>0</v>
      </c>
      <c r="X4" s="111" t="str">
        <f t="shared" si="6"/>
        <v/>
      </c>
      <c r="Y4" s="65" t="str">
        <f t="shared" si="7"/>
        <v/>
      </c>
      <c r="Z4" s="66" t="str">
        <f t="shared" si="8"/>
        <v/>
      </c>
      <c r="AA4" s="67">
        <f>IF(税率等!$B$8&lt;B4,0,(INT(YEARFRAC(B4,税率等!$B$8,1))))</f>
        <v>0</v>
      </c>
      <c r="AB4" s="68" t="str">
        <f>IF(B4="","",INT(YEARFRAC(B4,税率等!$B$10,1)))</f>
        <v/>
      </c>
      <c r="AC4" s="69" t="str">
        <f>IF(B4="","",INT(YEARFRAC(B4,税率等!$B$12,1)))</f>
        <v/>
      </c>
      <c r="AD4" s="70" t="str">
        <f>IF(A4="加入者",IF(OR(AC4&gt;=75,C4&gt;税率等!$B$12,D4&lt;税率等!$B$12),"","該当"),"")</f>
        <v/>
      </c>
      <c r="AE4" s="71" t="str">
        <f t="shared" si="9"/>
        <v/>
      </c>
      <c r="AF4" s="72" t="str">
        <f>IF(AND(A4="加入者",E4&gt;=税率等!$B$11,E4&lt;=税率等!$B$12),"該当","")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130">
        <f t="shared" si="0"/>
        <v>0</v>
      </c>
      <c r="H5" s="9">
        <f t="shared" si="1"/>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2"/>
        <v>0</v>
      </c>
      <c r="M5" s="63">
        <f t="shared" si="3"/>
        <v>0</v>
      </c>
      <c r="N5" s="84">
        <f>'仮計算 (月割対応版)'!L8</f>
        <v>0</v>
      </c>
      <c r="O5" s="84">
        <f>'仮計算 (月割対応版)'!I8</f>
        <v>0</v>
      </c>
      <c r="P5" s="84">
        <f>'仮計算 (月割対応版)'!M8</f>
        <v>0</v>
      </c>
      <c r="Q5" s="129">
        <f t="shared" si="4"/>
        <v>0</v>
      </c>
      <c r="R5" s="130">
        <f t="shared" si="5"/>
        <v>0</v>
      </c>
      <c r="S5" s="130">
        <f>IF(AF5="",R5,IF(OR(AND(E5&lt;=税率等!$B$9,E5&gt;=税率等!$B$11),C5&gt;=E5),ROUNDDOWN(R5*0.3,0),R5))</f>
        <v>0</v>
      </c>
      <c r="T5" s="131">
        <f t="shared" si="10"/>
        <v>0</v>
      </c>
      <c r="U5" s="114"/>
      <c r="V5" s="119"/>
      <c r="W5" s="64">
        <f>'仮計算 (月割対応版)'!N8</f>
        <v>0</v>
      </c>
      <c r="X5" s="111" t="str">
        <f t="shared" si="6"/>
        <v/>
      </c>
      <c r="Y5" s="65" t="str">
        <f t="shared" si="7"/>
        <v/>
      </c>
      <c r="Z5" s="66" t="str">
        <f t="shared" si="8"/>
        <v/>
      </c>
      <c r="AA5" s="67">
        <f>IF(税率等!$B$8&lt;B5,0,(INT(YEARFRAC(B5,税率等!$B$8,1))))</f>
        <v>0</v>
      </c>
      <c r="AB5" s="68" t="str">
        <f>IF(B5="","",INT(YEARFRAC(B5,税率等!$B$10,1)))</f>
        <v/>
      </c>
      <c r="AC5" s="69" t="str">
        <f>IF(B5="","",INT(YEARFRAC(B5,税率等!$B$12,1)))</f>
        <v/>
      </c>
      <c r="AD5" s="70" t="str">
        <f>IF(A5="加入者",IF(OR(AC5&gt;=75,C5&gt;税率等!$B$12,D5&lt;税率等!$B$12),"","該当"),"")</f>
        <v/>
      </c>
      <c r="AE5" s="71" t="str">
        <f t="shared" si="9"/>
        <v/>
      </c>
      <c r="AF5" s="72" t="str">
        <f>IF(AND(A5="加入者",E5&gt;=税率等!$B$11,E5&lt;=税率等!$B$12),"該当","")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130">
        <f t="shared" si="0"/>
        <v>0</v>
      </c>
      <c r="H6" s="9">
        <f t="shared" si="1"/>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2"/>
        <v>0</v>
      </c>
      <c r="M6" s="63">
        <f t="shared" si="3"/>
        <v>0</v>
      </c>
      <c r="N6" s="84">
        <f>'仮計算 (月割対応版)'!L9</f>
        <v>0</v>
      </c>
      <c r="O6" s="84">
        <f>'仮計算 (月割対応版)'!I9</f>
        <v>0</v>
      </c>
      <c r="P6" s="84">
        <f>'仮計算 (月割対応版)'!M9</f>
        <v>0</v>
      </c>
      <c r="Q6" s="129">
        <f t="shared" si="4"/>
        <v>0</v>
      </c>
      <c r="R6" s="130">
        <f t="shared" si="5"/>
        <v>0</v>
      </c>
      <c r="S6" s="130">
        <f>IF(AF6="",R6,IF(OR(AND(E6&lt;=税率等!$B$9,E6&gt;=税率等!$B$11),C6&gt;=E6),ROUNDDOWN(R6*0.3,0),R6))</f>
        <v>0</v>
      </c>
      <c r="T6" s="131">
        <f t="shared" si="10"/>
        <v>0</v>
      </c>
      <c r="U6" s="114"/>
      <c r="V6" s="117"/>
      <c r="W6" s="64">
        <f>'仮計算 (月割対応版)'!N9</f>
        <v>0</v>
      </c>
      <c r="X6" s="111" t="str">
        <f t="shared" si="6"/>
        <v/>
      </c>
      <c r="Y6" s="65" t="str">
        <f t="shared" si="7"/>
        <v/>
      </c>
      <c r="Z6" s="66" t="str">
        <f t="shared" si="8"/>
        <v/>
      </c>
      <c r="AA6" s="67">
        <f>IF(税率等!$B$8&lt;B6,0,(INT(YEARFRAC(B6,税率等!$B$8,1))))</f>
        <v>0</v>
      </c>
      <c r="AB6" s="68" t="str">
        <f>IF(B6="","",INT(YEARFRAC(B6,税率等!$B$10,1)))</f>
        <v/>
      </c>
      <c r="AC6" s="69" t="str">
        <f>IF(B6="","",INT(YEARFRAC(B6,税率等!$B$12,1)))</f>
        <v/>
      </c>
      <c r="AD6" s="70" t="str">
        <f>IF(A6="加入者",IF(OR(AC6&gt;=75,C6&gt;税率等!$B$12,D6&lt;税率等!$B$12),"","該当"),"")</f>
        <v/>
      </c>
      <c r="AE6" s="71" t="str">
        <f t="shared" si="9"/>
        <v/>
      </c>
      <c r="AF6" s="72" t="str">
        <f>IF(AND(A6="加入者",E6&gt;=税率等!$B$11,E6&lt;=税率等!$B$12),"該当","")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130">
        <f t="shared" si="0"/>
        <v>0</v>
      </c>
      <c r="H7" s="9">
        <f t="shared" si="1"/>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2"/>
        <v>0</v>
      </c>
      <c r="M7" s="63">
        <f t="shared" si="3"/>
        <v>0</v>
      </c>
      <c r="N7" s="84">
        <f>'仮計算 (月割対応版)'!L10</f>
        <v>0</v>
      </c>
      <c r="O7" s="84">
        <f>'仮計算 (月割対応版)'!I10</f>
        <v>0</v>
      </c>
      <c r="P7" s="84">
        <f>'仮計算 (月割対応版)'!M10</f>
        <v>0</v>
      </c>
      <c r="Q7" s="129">
        <f t="shared" si="4"/>
        <v>0</v>
      </c>
      <c r="R7" s="130">
        <f t="shared" si="5"/>
        <v>0</v>
      </c>
      <c r="S7" s="130">
        <f>IF(AF7="",R7,IF(OR(AND(E7&lt;=税率等!$B$9,E7&gt;=税率等!$B$11),C7&gt;=E7),ROUNDDOWN(R7*0.3,0),R7))</f>
        <v>0</v>
      </c>
      <c r="T7" s="131">
        <f t="shared" si="10"/>
        <v>0</v>
      </c>
      <c r="U7" s="114"/>
      <c r="V7" s="117"/>
      <c r="W7" s="64">
        <f>'仮計算 (月割対応版)'!N10</f>
        <v>0</v>
      </c>
      <c r="X7" s="111" t="str">
        <f t="shared" si="6"/>
        <v/>
      </c>
      <c r="Y7" s="65" t="str">
        <f t="shared" si="7"/>
        <v/>
      </c>
      <c r="Z7" s="66" t="str">
        <f t="shared" si="8"/>
        <v/>
      </c>
      <c r="AA7" s="67">
        <f>IF(税率等!$B$8&lt;B7,0,(INT(YEARFRAC(B7,税率等!$B$8,1))))</f>
        <v>0</v>
      </c>
      <c r="AB7" s="68" t="str">
        <f>IF(B7="","",INT(YEARFRAC(B7,税率等!$B$10,1)))</f>
        <v/>
      </c>
      <c r="AC7" s="69" t="str">
        <f>IF(B7="","",INT(YEARFRAC(B7,税率等!$B$12,1)))</f>
        <v/>
      </c>
      <c r="AD7" s="70" t="str">
        <f>IF(A7="加入者",IF(OR(AC7&gt;=75,C7&gt;税率等!$B$12,D7&lt;税率等!$B$12),"","該当"),"")</f>
        <v/>
      </c>
      <c r="AE7" s="71" t="str">
        <f t="shared" si="9"/>
        <v/>
      </c>
      <c r="AF7" s="72" t="str">
        <f>IF(AND(A7="加入者",E7&gt;=税率等!$B$11,E7&lt;=税率等!$B$12),"該当","")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130">
        <f t="shared" si="0"/>
        <v>0</v>
      </c>
      <c r="H8" s="9">
        <f t="shared" si="1"/>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2"/>
        <v>0</v>
      </c>
      <c r="M8" s="63">
        <f t="shared" si="3"/>
        <v>0</v>
      </c>
      <c r="N8" s="84">
        <f>'仮計算 (月割対応版)'!L11</f>
        <v>0</v>
      </c>
      <c r="O8" s="84">
        <f>'仮計算 (月割対応版)'!I11</f>
        <v>0</v>
      </c>
      <c r="P8" s="84">
        <f>'仮計算 (月割対応版)'!M11</f>
        <v>0</v>
      </c>
      <c r="Q8" s="129">
        <f t="shared" si="4"/>
        <v>0</v>
      </c>
      <c r="R8" s="130">
        <f t="shared" si="5"/>
        <v>0</v>
      </c>
      <c r="S8" s="130">
        <f>IF(AF8="",R8,IF(OR(AND(E8&lt;=税率等!$B$9,E8&gt;=税率等!$B$11),C8&gt;=E8),ROUNDDOWN(R8*0.3,0),R8))</f>
        <v>0</v>
      </c>
      <c r="T8" s="131">
        <f t="shared" si="10"/>
        <v>0</v>
      </c>
      <c r="U8" s="116"/>
      <c r="V8" s="124"/>
      <c r="W8" s="64">
        <f>'仮計算 (月割対応版)'!N11</f>
        <v>0</v>
      </c>
      <c r="X8" s="111" t="str">
        <f t="shared" si="6"/>
        <v/>
      </c>
      <c r="Y8" s="65" t="str">
        <f t="shared" si="7"/>
        <v/>
      </c>
      <c r="Z8" s="66" t="str">
        <f t="shared" si="8"/>
        <v/>
      </c>
      <c r="AA8" s="67">
        <f>IF(税率等!$B$8&lt;B8,0,(INT(YEARFRAC(B8,税率等!$B$8,1))))</f>
        <v>0</v>
      </c>
      <c r="AB8" s="68" t="str">
        <f>IF(B8="","",INT(YEARFRAC(B8,税率等!$B$10,1)))</f>
        <v/>
      </c>
      <c r="AC8" s="69" t="str">
        <f>IF(B8="","",INT(YEARFRAC(B8,税率等!$B$12,1)))</f>
        <v/>
      </c>
      <c r="AD8" s="70" t="str">
        <f>IF(A8="加入者",IF(OR(AC8&gt;=75,C8&gt;税率等!$B$12,D8&lt;税率等!$B$12),"","該当"),"")</f>
        <v/>
      </c>
      <c r="AE8" s="71" t="str">
        <f t="shared" si="9"/>
        <v/>
      </c>
      <c r="AF8" s="72" t="str">
        <f>IF(AND(A8="加入者",E8&gt;=税率等!$B$11,E8&lt;=税率等!$B$12),"該当","")</f>
        <v/>
      </c>
      <c r="AI8" s="35"/>
    </row>
    <row r="9" spans="1:35" ht="30" customHeight="1" x14ac:dyDescent="0.25">
      <c r="G9" s="4"/>
      <c r="H9" s="75"/>
      <c r="I9" s="75"/>
      <c r="J9" s="15"/>
      <c r="K9" s="15"/>
      <c r="L9" s="81" t="s">
        <v>70</v>
      </c>
      <c r="M9" s="106">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10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c r="N14" s="4"/>
      <c r="O14" s="4"/>
    </row>
    <row r="15" spans="1:35" ht="30" customHeight="1" thickBot="1" x14ac:dyDescent="0.3">
      <c r="A15" s="27" t="s">
        <v>37</v>
      </c>
      <c r="D15" s="15"/>
      <c r="G15" s="4"/>
      <c r="H15" s="4"/>
      <c r="I15" s="15"/>
      <c r="J15" s="4"/>
      <c r="K15" s="15"/>
      <c r="L15" s="15"/>
      <c r="M15" s="15"/>
      <c r="N15" s="4"/>
      <c r="O15" s="4"/>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162" t="s">
        <v>13</v>
      </c>
      <c r="N1" s="83" t="s">
        <v>32</v>
      </c>
      <c r="O1" s="83" t="s">
        <v>33</v>
      </c>
      <c r="P1" s="83" t="s">
        <v>43</v>
      </c>
      <c r="Q1" s="48" t="s">
        <v>40</v>
      </c>
      <c r="R1" s="163"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IF(B2="","",INT(YEARFRAC(B2,税率等!$B$13,1)))</f>
        <v/>
      </c>
      <c r="AD2" s="70" t="str">
        <f>IF(A2="加入者",IF(OR(AC2&gt;=75,C2&gt;税率等!$B$13,D2&lt;税率等!$B$13),"","該当"),"")</f>
        <v/>
      </c>
      <c r="AE2" s="71" t="str">
        <f t="shared" ref="AE2:AE8" si="2">IF(AND(AD2="該当",AC2&gt;=40,AC2&lt;65),"該当","")</f>
        <v/>
      </c>
      <c r="AF2" s="72" t="str">
        <f>IF(AND(A2="加入者",E2&gt;=税率等!$B$11,E2&lt;=税率等!$B$13),"該当","")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4">MAX((SUM(H3,J3,K3)),0)</f>
        <v>0</v>
      </c>
      <c r="M3" s="63">
        <f t="shared" ref="M3:M8" si="5">MAX((L3-430000),0)</f>
        <v>0</v>
      </c>
      <c r="N3" s="84">
        <f>'仮計算 (月割対応版)'!L6</f>
        <v>0</v>
      </c>
      <c r="O3" s="84">
        <f>'仮計算 (月割対応版)'!I6</f>
        <v>0</v>
      </c>
      <c r="P3" s="84">
        <f>'仮計算 (月割対応版)'!M6</f>
        <v>0</v>
      </c>
      <c r="Q3" s="129">
        <f t="shared" ref="Q3:Q8" si="6">F3-O3</f>
        <v>0</v>
      </c>
      <c r="R3" s="130">
        <f t="shared" ref="R3:R8" si="7">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8">IF(B3="","",DATE(YEAR(B3)+40,MONTH(B3),DAY(B3))-1)</f>
        <v/>
      </c>
      <c r="Y3" s="65" t="str">
        <f t="shared" ref="Y3:Y8" si="9">IF(B3="","",DATE(YEAR(B3)+65,MONTH(B3),DAY(B3))-1)</f>
        <v/>
      </c>
      <c r="Z3" s="66" t="str">
        <f t="shared" ref="Z3:Z8" si="10">IF(B3="","",DATE(YEAR(B3)+75,MONTH(B3),DAY(B3))-1)</f>
        <v/>
      </c>
      <c r="AA3" s="67">
        <f>IF(税率等!$B$8&lt;B3,0,(INT(YEARFRAC(B3,税率等!$B$8,1))))</f>
        <v>0</v>
      </c>
      <c r="AB3" s="68" t="str">
        <f>IF(B3="","",INT(YEARFRAC(B3,税率等!$B$10,1)))</f>
        <v/>
      </c>
      <c r="AC3" s="69" t="str">
        <f>IF(B3="","",INT(YEARFRAC(B3,税率等!$B$13,1)))</f>
        <v/>
      </c>
      <c r="AD3" s="70" t="str">
        <f>IF(A3="加入者",IF(OR(AC3&gt;=75,C3&gt;税率等!$B$13,D3&lt;税率等!$B$13),"","該当"),"")</f>
        <v/>
      </c>
      <c r="AE3" s="71" t="str">
        <f t="shared" si="2"/>
        <v/>
      </c>
      <c r="AF3" s="72" t="str">
        <f>IF(AND(A3="加入者",E3&gt;=税率等!$B$11,E3&lt;=税率等!$B$13),"該当","")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3"/>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4"/>
        <v>0</v>
      </c>
      <c r="M4" s="63">
        <f t="shared" si="5"/>
        <v>0</v>
      </c>
      <c r="N4" s="84">
        <f>'仮計算 (月割対応版)'!L7</f>
        <v>0</v>
      </c>
      <c r="O4" s="84">
        <f>'仮計算 (月割対応版)'!I7</f>
        <v>0</v>
      </c>
      <c r="P4" s="84">
        <f>'仮計算 (月割対応版)'!M7</f>
        <v>0</v>
      </c>
      <c r="Q4" s="129">
        <f t="shared" si="6"/>
        <v>0</v>
      </c>
      <c r="R4" s="130">
        <f t="shared" si="7"/>
        <v>0</v>
      </c>
      <c r="S4" s="130">
        <f>IF(AF4="",R4,IF(OR(AND(E4&lt;=税率等!$B$9,E4&gt;=税率等!$B$11),C4&gt;=E4),ROUNDDOWN(R4*0.3,0),R4))</f>
        <v>0</v>
      </c>
      <c r="T4" s="131">
        <f t="shared" si="1"/>
        <v>0</v>
      </c>
      <c r="U4" s="114"/>
      <c r="V4" s="119"/>
      <c r="W4" s="64">
        <f>'仮計算 (月割対応版)'!N7</f>
        <v>0</v>
      </c>
      <c r="X4" s="111" t="str">
        <f t="shared" si="8"/>
        <v/>
      </c>
      <c r="Y4" s="65" t="str">
        <f t="shared" si="9"/>
        <v/>
      </c>
      <c r="Z4" s="66" t="str">
        <f t="shared" si="10"/>
        <v/>
      </c>
      <c r="AA4" s="67">
        <f>IF(税率等!$B$8&lt;B4,0,(INT(YEARFRAC(B4,税率等!$B$8,1))))</f>
        <v>0</v>
      </c>
      <c r="AB4" s="68" t="str">
        <f>IF(B4="","",INT(YEARFRAC(B4,税率等!$B$10,1)))</f>
        <v/>
      </c>
      <c r="AC4" s="69" t="str">
        <f>IF(B4="","",INT(YEARFRAC(B4,税率等!$B$13,1)))</f>
        <v/>
      </c>
      <c r="AD4" s="70" t="str">
        <f>IF(A4="加入者",IF(OR(AC4&gt;=75,C4&gt;税率等!$B$13,D4&lt;税率等!$B$13),"","該当"),"")</f>
        <v/>
      </c>
      <c r="AE4" s="71" t="str">
        <f t="shared" si="2"/>
        <v/>
      </c>
      <c r="AF4" s="72" t="str">
        <f>IF(AND(A4="加入者",E4&gt;=税率等!$B$11,E4&lt;=税率等!$B$13),"該当","")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3"/>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4"/>
        <v>0</v>
      </c>
      <c r="M5" s="63">
        <f t="shared" si="5"/>
        <v>0</v>
      </c>
      <c r="N5" s="84">
        <f>'仮計算 (月割対応版)'!L8</f>
        <v>0</v>
      </c>
      <c r="O5" s="84">
        <f>'仮計算 (月割対応版)'!I8</f>
        <v>0</v>
      </c>
      <c r="P5" s="84">
        <f>'仮計算 (月割対応版)'!M8</f>
        <v>0</v>
      </c>
      <c r="Q5" s="129">
        <f t="shared" si="6"/>
        <v>0</v>
      </c>
      <c r="R5" s="130">
        <f t="shared" si="7"/>
        <v>0</v>
      </c>
      <c r="S5" s="130">
        <f>IF(AF5="",R5,IF(OR(AND(E5&lt;=税率等!$B$9,E5&gt;=税率等!$B$11),C5&gt;=E5),ROUNDDOWN(R5*0.3,0),R5))</f>
        <v>0</v>
      </c>
      <c r="T5" s="131">
        <f t="shared" si="1"/>
        <v>0</v>
      </c>
      <c r="U5" s="114"/>
      <c r="V5" s="119"/>
      <c r="W5" s="64">
        <f>'仮計算 (月割対応版)'!N8</f>
        <v>0</v>
      </c>
      <c r="X5" s="111" t="str">
        <f t="shared" si="8"/>
        <v/>
      </c>
      <c r="Y5" s="65" t="str">
        <f t="shared" si="9"/>
        <v/>
      </c>
      <c r="Z5" s="66" t="str">
        <f t="shared" si="10"/>
        <v/>
      </c>
      <c r="AA5" s="67">
        <f>IF(税率等!$B$8&lt;B5,0,(INT(YEARFRAC(B5,税率等!$B$8,1))))</f>
        <v>0</v>
      </c>
      <c r="AB5" s="68" t="str">
        <f>IF(B5="","",INT(YEARFRAC(B5,税率等!$B$10,1)))</f>
        <v/>
      </c>
      <c r="AC5" s="69" t="str">
        <f>IF(B5="","",INT(YEARFRAC(B5,税率等!$B$13,1)))</f>
        <v/>
      </c>
      <c r="AD5" s="70" t="str">
        <f>IF(A5="加入者",IF(OR(AC5&gt;=75,C5&gt;税率等!$B$13,D5&lt;税率等!$B$13),"","該当"),"")</f>
        <v/>
      </c>
      <c r="AE5" s="71" t="str">
        <f t="shared" si="2"/>
        <v/>
      </c>
      <c r="AF5" s="72" t="str">
        <f>IF(AND(A5="加入者",E5&gt;=税率等!$B$11,E5&lt;=税率等!$B$13),"該当","")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3"/>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4"/>
        <v>0</v>
      </c>
      <c r="M6" s="63">
        <f t="shared" si="5"/>
        <v>0</v>
      </c>
      <c r="N6" s="84">
        <f>'仮計算 (月割対応版)'!L9</f>
        <v>0</v>
      </c>
      <c r="O6" s="84">
        <f>'仮計算 (月割対応版)'!I9</f>
        <v>0</v>
      </c>
      <c r="P6" s="84">
        <f>'仮計算 (月割対応版)'!M9</f>
        <v>0</v>
      </c>
      <c r="Q6" s="129">
        <f t="shared" si="6"/>
        <v>0</v>
      </c>
      <c r="R6" s="130">
        <f t="shared" si="7"/>
        <v>0</v>
      </c>
      <c r="S6" s="130">
        <f>IF(AF6="",R6,IF(OR(AND(E6&lt;=税率等!$B$9,E6&gt;=税率等!$B$11),C6&gt;=E6),ROUNDDOWN(R6*0.3,0),R6))</f>
        <v>0</v>
      </c>
      <c r="T6" s="131">
        <f t="shared" si="1"/>
        <v>0</v>
      </c>
      <c r="U6" s="114"/>
      <c r="V6" s="117"/>
      <c r="W6" s="64">
        <f>'仮計算 (月割対応版)'!N9</f>
        <v>0</v>
      </c>
      <c r="X6" s="111" t="str">
        <f t="shared" si="8"/>
        <v/>
      </c>
      <c r="Y6" s="65" t="str">
        <f t="shared" si="9"/>
        <v/>
      </c>
      <c r="Z6" s="66" t="str">
        <f t="shared" si="10"/>
        <v/>
      </c>
      <c r="AA6" s="67">
        <f>IF(税率等!$B$8&lt;B6,0,(INT(YEARFRAC(B6,税率等!$B$8,1))))</f>
        <v>0</v>
      </c>
      <c r="AB6" s="68" t="str">
        <f>IF(B6="","",INT(YEARFRAC(B6,税率等!$B$10,1)))</f>
        <v/>
      </c>
      <c r="AC6" s="69" t="str">
        <f>IF(B6="","",INT(YEARFRAC(B6,税率等!$B$13,1)))</f>
        <v/>
      </c>
      <c r="AD6" s="70" t="str">
        <f>IF(A6="加入者",IF(OR(AC6&gt;=75,C6&gt;税率等!$B$13,D6&lt;税率等!$B$13),"","該当"),"")</f>
        <v/>
      </c>
      <c r="AE6" s="71" t="str">
        <f t="shared" si="2"/>
        <v/>
      </c>
      <c r="AF6" s="72" t="str">
        <f>IF(AND(A6="加入者",E6&gt;=税率等!$B$11,E6&lt;=税率等!$B$13),"該当","")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3"/>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4"/>
        <v>0</v>
      </c>
      <c r="M7" s="63">
        <f t="shared" si="5"/>
        <v>0</v>
      </c>
      <c r="N7" s="84">
        <f>'仮計算 (月割対応版)'!L10</f>
        <v>0</v>
      </c>
      <c r="O7" s="84">
        <f>'仮計算 (月割対応版)'!I10</f>
        <v>0</v>
      </c>
      <c r="P7" s="84">
        <f>'仮計算 (月割対応版)'!M10</f>
        <v>0</v>
      </c>
      <c r="Q7" s="129">
        <f t="shared" si="6"/>
        <v>0</v>
      </c>
      <c r="R7" s="130">
        <f t="shared" si="7"/>
        <v>0</v>
      </c>
      <c r="S7" s="130">
        <f>IF(AF7="",R7,IF(OR(AND(E7&lt;=税率等!$B$9,E7&gt;=税率等!$B$11),C7&gt;=E7),ROUNDDOWN(R7*0.3,0),R7))</f>
        <v>0</v>
      </c>
      <c r="T7" s="131">
        <f t="shared" si="1"/>
        <v>0</v>
      </c>
      <c r="U7" s="114"/>
      <c r="V7" s="117"/>
      <c r="W7" s="64">
        <f>'仮計算 (月割対応版)'!N10</f>
        <v>0</v>
      </c>
      <c r="X7" s="111" t="str">
        <f t="shared" si="8"/>
        <v/>
      </c>
      <c r="Y7" s="65" t="str">
        <f t="shared" si="9"/>
        <v/>
      </c>
      <c r="Z7" s="66" t="str">
        <f t="shared" si="10"/>
        <v/>
      </c>
      <c r="AA7" s="67">
        <f>IF(税率等!$B$8&lt;B7,0,(INT(YEARFRAC(B7,税率等!$B$8,1))))</f>
        <v>0</v>
      </c>
      <c r="AB7" s="68" t="str">
        <f>IF(B7="","",INT(YEARFRAC(B7,税率等!$B$10,1)))</f>
        <v/>
      </c>
      <c r="AC7" s="69" t="str">
        <f>IF(B7="","",INT(YEARFRAC(B7,税率等!$B$13,1)))</f>
        <v/>
      </c>
      <c r="AD7" s="70" t="str">
        <f>IF(A7="加入者",IF(OR(AC7&gt;=75,C7&gt;税率等!$B$13,D7&lt;税率等!$B$13),"","該当"),"")</f>
        <v/>
      </c>
      <c r="AE7" s="71" t="str">
        <f t="shared" si="2"/>
        <v/>
      </c>
      <c r="AF7" s="72" t="str">
        <f>IF(AND(A7="加入者",E7&gt;=税率等!$B$11,E7&lt;=税率等!$B$13),"該当","")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3"/>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4"/>
        <v>0</v>
      </c>
      <c r="M8" s="63">
        <f t="shared" si="5"/>
        <v>0</v>
      </c>
      <c r="N8" s="84">
        <f>'仮計算 (月割対応版)'!L11</f>
        <v>0</v>
      </c>
      <c r="O8" s="84">
        <f>'仮計算 (月割対応版)'!I11</f>
        <v>0</v>
      </c>
      <c r="P8" s="84">
        <f>'仮計算 (月割対応版)'!M11</f>
        <v>0</v>
      </c>
      <c r="Q8" s="129">
        <f t="shared" si="6"/>
        <v>0</v>
      </c>
      <c r="R8" s="130">
        <f t="shared" si="7"/>
        <v>0</v>
      </c>
      <c r="S8" s="130">
        <f>IF(AF8="",R8,IF(OR(AND(E8&lt;=税率等!$B$9,E8&gt;=税率等!$B$11),C8&gt;=E8),ROUNDDOWN(R8*0.3,0),R8))</f>
        <v>0</v>
      </c>
      <c r="T8" s="131">
        <f t="shared" si="1"/>
        <v>0</v>
      </c>
      <c r="U8" s="116"/>
      <c r="V8" s="124"/>
      <c r="W8" s="64">
        <f>'仮計算 (月割対応版)'!N11</f>
        <v>0</v>
      </c>
      <c r="X8" s="111" t="str">
        <f t="shared" si="8"/>
        <v/>
      </c>
      <c r="Y8" s="65" t="str">
        <f t="shared" si="9"/>
        <v/>
      </c>
      <c r="Z8" s="66" t="str">
        <f t="shared" si="10"/>
        <v/>
      </c>
      <c r="AA8" s="67">
        <f>IF(税率等!$B$8&lt;B8,0,(INT(YEARFRAC(B8,税率等!$B$8,1))))</f>
        <v>0</v>
      </c>
      <c r="AB8" s="68" t="str">
        <f>IF(B8="","",INT(YEARFRAC(B8,税率等!$B$10,1)))</f>
        <v/>
      </c>
      <c r="AC8" s="69" t="str">
        <f>IF(B8="","",INT(YEARFRAC(B8,税率等!$B$13,1)))</f>
        <v/>
      </c>
      <c r="AD8" s="70" t="str">
        <f>IF(A8="加入者",IF(OR(AC8&gt;=75,C8&gt;税率等!$B$13,D8&lt;税率等!$B$13),"","該当"),"")</f>
        <v/>
      </c>
      <c r="AE8" s="71" t="str">
        <f t="shared" si="2"/>
        <v/>
      </c>
      <c r="AF8" s="72" t="str">
        <f>IF(AND(A8="加入者",E8&gt;=税率等!$B$11,E8&lt;=税率等!$B$13),"該当","")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171" t="s">
        <v>130</v>
      </c>
      <c r="M12" s="169" t="s">
        <v>128</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128</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162" t="s">
        <v>13</v>
      </c>
      <c r="N1" s="83" t="s">
        <v>32</v>
      </c>
      <c r="O1" s="83" t="s">
        <v>33</v>
      </c>
      <c r="P1" s="83" t="s">
        <v>43</v>
      </c>
      <c r="Q1" s="48" t="s">
        <v>40</v>
      </c>
      <c r="R1" s="163"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IF(B2="","",INT(YEARFRAC(B2,税率等!$B$14,1)))</f>
        <v/>
      </c>
      <c r="AD2" s="70" t="str">
        <f>IF(A2="加入者",IF(OR(AC2&gt;=75,C2&gt;税率等!$B$14,D2&lt;税率等!$B$14),"","該当"),"")</f>
        <v/>
      </c>
      <c r="AE2" s="71" t="str">
        <f t="shared" ref="AE2:AE8" si="2">IF(AND(AD2="該当",AC2&gt;=40,AC2&lt;65),"該当","")</f>
        <v/>
      </c>
      <c r="AF2" s="72" t="str">
        <f>IF(AND(A2="加入者",E2&gt;=税率等!$B$11,E2&lt;=税率等!$B$14),"該当","")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4">MAX((SUM(H3,J3,K3)),0)</f>
        <v>0</v>
      </c>
      <c r="M3" s="63">
        <f t="shared" ref="M3:M8" si="5">MAX((L3-430000),0)</f>
        <v>0</v>
      </c>
      <c r="N3" s="84">
        <f>'仮計算 (月割対応版)'!L6</f>
        <v>0</v>
      </c>
      <c r="O3" s="84">
        <f>'仮計算 (月割対応版)'!I6</f>
        <v>0</v>
      </c>
      <c r="P3" s="84">
        <f>'仮計算 (月割対応版)'!M6</f>
        <v>0</v>
      </c>
      <c r="Q3" s="129">
        <f t="shared" ref="Q3:Q8" si="6">F3-O3</f>
        <v>0</v>
      </c>
      <c r="R3" s="130">
        <f t="shared" ref="R3:R8" si="7">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8">IF(B3="","",DATE(YEAR(B3)+40,MONTH(B3),DAY(B3))-1)</f>
        <v/>
      </c>
      <c r="Y3" s="65" t="str">
        <f t="shared" ref="Y3:Y8" si="9">IF(B3="","",DATE(YEAR(B3)+65,MONTH(B3),DAY(B3))-1)</f>
        <v/>
      </c>
      <c r="Z3" s="66" t="str">
        <f t="shared" ref="Z3:Z8" si="10">IF(B3="","",DATE(YEAR(B3)+75,MONTH(B3),DAY(B3))-1)</f>
        <v/>
      </c>
      <c r="AA3" s="67">
        <f>IF(税率等!$B$8&lt;B3,0,(INT(YEARFRAC(B3,税率等!$B$8,1))))</f>
        <v>0</v>
      </c>
      <c r="AB3" s="68" t="str">
        <f>IF(B3="","",INT(YEARFRAC(B3,税率等!$B$10,1)))</f>
        <v/>
      </c>
      <c r="AC3" s="69" t="str">
        <f>IF(B3="","",INT(YEARFRAC(B3,税率等!$B$14,1)))</f>
        <v/>
      </c>
      <c r="AD3" s="70" t="str">
        <f>IF(A3="加入者",IF(OR(AC3&gt;=75,C3&gt;税率等!$B$14,D3&lt;税率等!$B$14),"","該当"),"")</f>
        <v/>
      </c>
      <c r="AE3" s="71" t="str">
        <f t="shared" si="2"/>
        <v/>
      </c>
      <c r="AF3" s="72" t="str">
        <f>IF(AND(A3="加入者",E3&gt;=税率等!$B$11,E3&lt;=税率等!$B$14),"該当","")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3"/>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4"/>
        <v>0</v>
      </c>
      <c r="M4" s="63">
        <f t="shared" si="5"/>
        <v>0</v>
      </c>
      <c r="N4" s="84">
        <f>'仮計算 (月割対応版)'!L7</f>
        <v>0</v>
      </c>
      <c r="O4" s="84">
        <f>'仮計算 (月割対応版)'!I7</f>
        <v>0</v>
      </c>
      <c r="P4" s="84">
        <f>'仮計算 (月割対応版)'!M7</f>
        <v>0</v>
      </c>
      <c r="Q4" s="129">
        <f t="shared" si="6"/>
        <v>0</v>
      </c>
      <c r="R4" s="130">
        <f t="shared" si="7"/>
        <v>0</v>
      </c>
      <c r="S4" s="130">
        <f>IF(AF4="",R4,IF(OR(AND(E4&lt;=税率等!$B$9,E4&gt;=税率等!$B$11),C4&gt;=E4),ROUNDDOWN(R4*0.3,0),R4))</f>
        <v>0</v>
      </c>
      <c r="T4" s="131">
        <f t="shared" si="1"/>
        <v>0</v>
      </c>
      <c r="U4" s="114"/>
      <c r="V4" s="119"/>
      <c r="W4" s="64">
        <f>'仮計算 (月割対応版)'!N7</f>
        <v>0</v>
      </c>
      <c r="X4" s="111" t="str">
        <f t="shared" si="8"/>
        <v/>
      </c>
      <c r="Y4" s="65" t="str">
        <f t="shared" si="9"/>
        <v/>
      </c>
      <c r="Z4" s="66" t="str">
        <f t="shared" si="10"/>
        <v/>
      </c>
      <c r="AA4" s="67">
        <f>IF(税率等!$B$8&lt;B4,0,(INT(YEARFRAC(B4,税率等!$B$8,1))))</f>
        <v>0</v>
      </c>
      <c r="AB4" s="68" t="str">
        <f>IF(B4="","",INT(YEARFRAC(B4,税率等!$B$10,1)))</f>
        <v/>
      </c>
      <c r="AC4" s="69" t="str">
        <f>IF(B4="","",INT(YEARFRAC(B4,税率等!$B$14,1)))</f>
        <v/>
      </c>
      <c r="AD4" s="70" t="str">
        <f>IF(A4="加入者",IF(OR(AC4&gt;=75,C4&gt;税率等!$B$14,D4&lt;税率等!$B$14),"","該当"),"")</f>
        <v/>
      </c>
      <c r="AE4" s="71" t="str">
        <f t="shared" si="2"/>
        <v/>
      </c>
      <c r="AF4" s="72" t="str">
        <f>IF(AND(A4="加入者",E4&gt;=税率等!$B$11,E4&lt;=税率等!$B$14),"該当","")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3"/>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4"/>
        <v>0</v>
      </c>
      <c r="M5" s="63">
        <f t="shared" si="5"/>
        <v>0</v>
      </c>
      <c r="N5" s="84">
        <f>'仮計算 (月割対応版)'!L8</f>
        <v>0</v>
      </c>
      <c r="O5" s="84">
        <f>'仮計算 (月割対応版)'!I8</f>
        <v>0</v>
      </c>
      <c r="P5" s="84">
        <f>'仮計算 (月割対応版)'!M8</f>
        <v>0</v>
      </c>
      <c r="Q5" s="129">
        <f t="shared" si="6"/>
        <v>0</v>
      </c>
      <c r="R5" s="130">
        <f t="shared" si="7"/>
        <v>0</v>
      </c>
      <c r="S5" s="130">
        <f>IF(AF5="",R5,IF(OR(AND(E5&lt;=税率等!$B$9,E5&gt;=税率等!$B$11),C5&gt;=E5),ROUNDDOWN(R5*0.3,0),R5))</f>
        <v>0</v>
      </c>
      <c r="T5" s="131">
        <f t="shared" si="1"/>
        <v>0</v>
      </c>
      <c r="U5" s="114"/>
      <c r="V5" s="119"/>
      <c r="W5" s="64">
        <f>'仮計算 (月割対応版)'!N8</f>
        <v>0</v>
      </c>
      <c r="X5" s="111" t="str">
        <f t="shared" si="8"/>
        <v/>
      </c>
      <c r="Y5" s="65" t="str">
        <f t="shared" si="9"/>
        <v/>
      </c>
      <c r="Z5" s="66" t="str">
        <f t="shared" si="10"/>
        <v/>
      </c>
      <c r="AA5" s="67">
        <f>IF(税率等!$B$8&lt;B5,0,(INT(YEARFRAC(B5,税率等!$B$8,1))))</f>
        <v>0</v>
      </c>
      <c r="AB5" s="68" t="str">
        <f>IF(B5="","",INT(YEARFRAC(B5,税率等!$B$10,1)))</f>
        <v/>
      </c>
      <c r="AC5" s="69" t="str">
        <f>IF(B5="","",INT(YEARFRAC(B5,税率等!$B$14,1)))</f>
        <v/>
      </c>
      <c r="AD5" s="70" t="str">
        <f>IF(A5="加入者",IF(OR(AC5&gt;=75,C5&gt;税率等!$B$14,D5&lt;税率等!$B$14),"","該当"),"")</f>
        <v/>
      </c>
      <c r="AE5" s="71" t="str">
        <f t="shared" si="2"/>
        <v/>
      </c>
      <c r="AF5" s="72" t="str">
        <f>IF(AND(A5="加入者",E5&gt;=税率等!$B$11,E5&lt;=税率等!$B$14),"該当","")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3"/>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4"/>
        <v>0</v>
      </c>
      <c r="M6" s="63">
        <f t="shared" si="5"/>
        <v>0</v>
      </c>
      <c r="N6" s="84">
        <f>'仮計算 (月割対応版)'!L9</f>
        <v>0</v>
      </c>
      <c r="O6" s="84">
        <f>'仮計算 (月割対応版)'!I9</f>
        <v>0</v>
      </c>
      <c r="P6" s="84">
        <f>'仮計算 (月割対応版)'!M9</f>
        <v>0</v>
      </c>
      <c r="Q6" s="129">
        <f t="shared" si="6"/>
        <v>0</v>
      </c>
      <c r="R6" s="130">
        <f t="shared" si="7"/>
        <v>0</v>
      </c>
      <c r="S6" s="130">
        <f>IF(AF6="",R6,IF(OR(AND(E6&lt;=税率等!$B$9,E6&gt;=税率等!$B$11),C6&gt;=E6),ROUNDDOWN(R6*0.3,0),R6))</f>
        <v>0</v>
      </c>
      <c r="T6" s="131">
        <f t="shared" si="1"/>
        <v>0</v>
      </c>
      <c r="U6" s="114"/>
      <c r="V6" s="117"/>
      <c r="W6" s="64">
        <f>'仮計算 (月割対応版)'!N9</f>
        <v>0</v>
      </c>
      <c r="X6" s="111" t="str">
        <f t="shared" si="8"/>
        <v/>
      </c>
      <c r="Y6" s="65" t="str">
        <f t="shared" si="9"/>
        <v/>
      </c>
      <c r="Z6" s="66" t="str">
        <f t="shared" si="10"/>
        <v/>
      </c>
      <c r="AA6" s="67">
        <f>IF(税率等!$B$8&lt;B6,0,(INT(YEARFRAC(B6,税率等!$B$8,1))))</f>
        <v>0</v>
      </c>
      <c r="AB6" s="68" t="str">
        <f>IF(B6="","",INT(YEARFRAC(B6,税率等!$B$10,1)))</f>
        <v/>
      </c>
      <c r="AC6" s="69" t="str">
        <f>IF(B6="","",INT(YEARFRAC(B6,税率等!$B$14,1)))</f>
        <v/>
      </c>
      <c r="AD6" s="70" t="str">
        <f>IF(A6="加入者",IF(OR(AC6&gt;=75,C6&gt;税率等!$B$14,D6&lt;税率等!$B$14),"","該当"),"")</f>
        <v/>
      </c>
      <c r="AE6" s="71" t="str">
        <f t="shared" si="2"/>
        <v/>
      </c>
      <c r="AF6" s="72" t="str">
        <f>IF(AND(A6="加入者",E6&gt;=税率等!$B$11,E6&lt;=税率等!$B$14),"該当","")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3"/>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4"/>
        <v>0</v>
      </c>
      <c r="M7" s="63">
        <f t="shared" si="5"/>
        <v>0</v>
      </c>
      <c r="N7" s="84">
        <f>'仮計算 (月割対応版)'!L10</f>
        <v>0</v>
      </c>
      <c r="O7" s="84">
        <f>'仮計算 (月割対応版)'!I10</f>
        <v>0</v>
      </c>
      <c r="P7" s="84">
        <f>'仮計算 (月割対応版)'!M10</f>
        <v>0</v>
      </c>
      <c r="Q7" s="129">
        <f t="shared" si="6"/>
        <v>0</v>
      </c>
      <c r="R7" s="130">
        <f t="shared" si="7"/>
        <v>0</v>
      </c>
      <c r="S7" s="130">
        <f>IF(AF7="",R7,IF(OR(AND(E7&lt;=税率等!$B$9,E7&gt;=税率等!$B$11),C7&gt;=E7),ROUNDDOWN(R7*0.3,0),R7))</f>
        <v>0</v>
      </c>
      <c r="T7" s="131">
        <f t="shared" si="1"/>
        <v>0</v>
      </c>
      <c r="U7" s="114"/>
      <c r="V7" s="117"/>
      <c r="W7" s="64">
        <f>'仮計算 (月割対応版)'!N10</f>
        <v>0</v>
      </c>
      <c r="X7" s="111" t="str">
        <f t="shared" si="8"/>
        <v/>
      </c>
      <c r="Y7" s="65" t="str">
        <f t="shared" si="9"/>
        <v/>
      </c>
      <c r="Z7" s="66" t="str">
        <f t="shared" si="10"/>
        <v/>
      </c>
      <c r="AA7" s="67">
        <f>IF(税率等!$B$8&lt;B7,0,(INT(YEARFRAC(B7,税率等!$B$8,1))))</f>
        <v>0</v>
      </c>
      <c r="AB7" s="68" t="str">
        <f>IF(B7="","",INT(YEARFRAC(B7,税率等!$B$10,1)))</f>
        <v/>
      </c>
      <c r="AC7" s="69" t="str">
        <f>IF(B7="","",INT(YEARFRAC(B7,税率等!$B$14,1)))</f>
        <v/>
      </c>
      <c r="AD7" s="70" t="str">
        <f>IF(A7="加入者",IF(OR(AC7&gt;=75,C7&gt;税率等!$B$14,D7&lt;税率等!$B$14),"","該当"),"")</f>
        <v/>
      </c>
      <c r="AE7" s="71" t="str">
        <f t="shared" si="2"/>
        <v/>
      </c>
      <c r="AF7" s="72" t="str">
        <f>IF(AND(A7="加入者",E7&gt;=税率等!$B$11,E7&lt;=税率等!$B$14),"該当","")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3"/>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4"/>
        <v>0</v>
      </c>
      <c r="M8" s="63">
        <f t="shared" si="5"/>
        <v>0</v>
      </c>
      <c r="N8" s="84">
        <f>'仮計算 (月割対応版)'!L11</f>
        <v>0</v>
      </c>
      <c r="O8" s="84">
        <f>'仮計算 (月割対応版)'!I11</f>
        <v>0</v>
      </c>
      <c r="P8" s="84">
        <f>'仮計算 (月割対応版)'!M11</f>
        <v>0</v>
      </c>
      <c r="Q8" s="129">
        <f t="shared" si="6"/>
        <v>0</v>
      </c>
      <c r="R8" s="130">
        <f t="shared" si="7"/>
        <v>0</v>
      </c>
      <c r="S8" s="130">
        <f>IF(AF8="",R8,IF(OR(AND(E8&lt;=税率等!$B$9,E8&gt;=税率等!$B$11),C8&gt;=E8),ROUNDDOWN(R8*0.3,0),R8))</f>
        <v>0</v>
      </c>
      <c r="T8" s="131">
        <f t="shared" si="1"/>
        <v>0</v>
      </c>
      <c r="U8" s="116"/>
      <c r="V8" s="124"/>
      <c r="W8" s="64">
        <f>'仮計算 (月割対応版)'!N11</f>
        <v>0</v>
      </c>
      <c r="X8" s="111" t="str">
        <f t="shared" si="8"/>
        <v/>
      </c>
      <c r="Y8" s="65" t="str">
        <f t="shared" si="9"/>
        <v/>
      </c>
      <c r="Z8" s="66" t="str">
        <f t="shared" si="10"/>
        <v/>
      </c>
      <c r="AA8" s="67">
        <f>IF(税率等!$B$8&lt;B8,0,(INT(YEARFRAC(B8,税率等!$B$8,1))))</f>
        <v>0</v>
      </c>
      <c r="AB8" s="68" t="str">
        <f>IF(B8="","",INT(YEARFRAC(B8,税率等!$B$10,1)))</f>
        <v/>
      </c>
      <c r="AC8" s="69" t="str">
        <f>IF(B8="","",INT(YEARFRAC(B8,税率等!$B$14,1)))</f>
        <v/>
      </c>
      <c r="AD8" s="70" t="str">
        <f>IF(A8="加入者",IF(OR(AC8&gt;=75,C8&gt;税率等!$B$14,D8&lt;税率等!$B$14),"","該当"),"")</f>
        <v/>
      </c>
      <c r="AE8" s="71" t="str">
        <f t="shared" si="2"/>
        <v/>
      </c>
      <c r="AF8" s="72" t="str">
        <f>IF(AND(A8="加入者",E8&gt;=税率等!$B$11,E8&lt;=税率等!$B$14),"該当","")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47" t="s">
        <v>13</v>
      </c>
      <c r="N1" s="83" t="s">
        <v>32</v>
      </c>
      <c r="O1" s="83" t="s">
        <v>33</v>
      </c>
      <c r="P1" s="83" t="s">
        <v>43</v>
      </c>
      <c r="Q1" s="48" t="s">
        <v>40</v>
      </c>
      <c r="R1" s="49"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IF(B2="","",INT(YEARFRAC(B2,税率等!$B$15,1)))</f>
        <v/>
      </c>
      <c r="AD2" s="70" t="str">
        <f>IF(A2="加入者",IF(OR(AC2&gt;=75,C2&gt;税率等!$B$15,D2&lt;税率等!$B$15),"","該当"),"")</f>
        <v/>
      </c>
      <c r="AE2" s="71" t="str">
        <f t="shared" ref="AE2:AE8" si="2">IF(AND(AD2="該当",AC2&gt;=40,AC2&lt;65),"該当","")</f>
        <v/>
      </c>
      <c r="AF2" s="72" t="str">
        <f>IF(AND(A2="加入者",E2&gt;=税率等!$B$11,E2&lt;=税率等!$B$15),"該当","")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4">MAX((SUM(H3,J3,K3)),0)</f>
        <v>0</v>
      </c>
      <c r="M3" s="63">
        <f t="shared" ref="M3:M8" si="5">MAX((L3-430000),0)</f>
        <v>0</v>
      </c>
      <c r="N3" s="84">
        <f>'仮計算 (月割対応版)'!L6</f>
        <v>0</v>
      </c>
      <c r="O3" s="84">
        <f>'仮計算 (月割対応版)'!I6</f>
        <v>0</v>
      </c>
      <c r="P3" s="84">
        <f>'仮計算 (月割対応版)'!M6</f>
        <v>0</v>
      </c>
      <c r="Q3" s="129">
        <f t="shared" ref="Q3:Q8" si="6">F3-O3</f>
        <v>0</v>
      </c>
      <c r="R3" s="130">
        <f t="shared" ref="R3:R8" si="7">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8">IF(B3="","",DATE(YEAR(B3)+40,MONTH(B3),DAY(B3))-1)</f>
        <v/>
      </c>
      <c r="Y3" s="65" t="str">
        <f t="shared" ref="Y3:Y8" si="9">IF(B3="","",DATE(YEAR(B3)+65,MONTH(B3),DAY(B3))-1)</f>
        <v/>
      </c>
      <c r="Z3" s="66" t="str">
        <f t="shared" ref="Z3:Z8" si="10">IF(B3="","",DATE(YEAR(B3)+75,MONTH(B3),DAY(B3))-1)</f>
        <v/>
      </c>
      <c r="AA3" s="67">
        <f>IF(税率等!$B$8&lt;B3,0,(INT(YEARFRAC(B3,税率等!$B$8,1))))</f>
        <v>0</v>
      </c>
      <c r="AB3" s="68" t="str">
        <f>IF(B3="","",INT(YEARFRAC(B3,税率等!$B$10,1)))</f>
        <v/>
      </c>
      <c r="AC3" s="69" t="str">
        <f>IF(B3="","",INT(YEARFRAC(B3,税率等!$B$15,1)))</f>
        <v/>
      </c>
      <c r="AD3" s="70" t="str">
        <f>IF(A3="加入者",IF(OR(AC3&gt;=75,C3&gt;税率等!$B$15,D3&lt;税率等!$B$15),"","該当"),"")</f>
        <v/>
      </c>
      <c r="AE3" s="71" t="str">
        <f t="shared" si="2"/>
        <v/>
      </c>
      <c r="AF3" s="72" t="str">
        <f>IF(AND(A3="加入者",E3&gt;=税率等!$B$11,E3&lt;=税率等!$B$15),"該当","")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3"/>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4"/>
        <v>0</v>
      </c>
      <c r="M4" s="63">
        <f t="shared" si="5"/>
        <v>0</v>
      </c>
      <c r="N4" s="84">
        <f>'仮計算 (月割対応版)'!L7</f>
        <v>0</v>
      </c>
      <c r="O4" s="84">
        <f>'仮計算 (月割対応版)'!I7</f>
        <v>0</v>
      </c>
      <c r="P4" s="84">
        <f>'仮計算 (月割対応版)'!M7</f>
        <v>0</v>
      </c>
      <c r="Q4" s="129">
        <f t="shared" si="6"/>
        <v>0</v>
      </c>
      <c r="R4" s="130">
        <f t="shared" si="7"/>
        <v>0</v>
      </c>
      <c r="S4" s="130">
        <f>IF(AF4="",R4,IF(OR(AND(E4&lt;=税率等!$B$9,E4&gt;=税率等!$B$11),C4&gt;=E4),ROUNDDOWN(R4*0.3,0),R4))</f>
        <v>0</v>
      </c>
      <c r="T4" s="131">
        <f t="shared" si="1"/>
        <v>0</v>
      </c>
      <c r="U4" s="114"/>
      <c r="V4" s="119"/>
      <c r="W4" s="64">
        <f>'仮計算 (月割対応版)'!N7</f>
        <v>0</v>
      </c>
      <c r="X4" s="111" t="str">
        <f t="shared" si="8"/>
        <v/>
      </c>
      <c r="Y4" s="65" t="str">
        <f t="shared" si="9"/>
        <v/>
      </c>
      <c r="Z4" s="66" t="str">
        <f t="shared" si="10"/>
        <v/>
      </c>
      <c r="AA4" s="67">
        <f>IF(税率等!$B$8&lt;B4,0,(INT(YEARFRAC(B4,税率等!$B$8,1))))</f>
        <v>0</v>
      </c>
      <c r="AB4" s="68" t="str">
        <f>IF(B4="","",INT(YEARFRAC(B4,税率等!$B$10,1)))</f>
        <v/>
      </c>
      <c r="AC4" s="69" t="str">
        <f>IF(B4="","",INT(YEARFRAC(B4,税率等!$B$15,1)))</f>
        <v/>
      </c>
      <c r="AD4" s="70" t="str">
        <f>IF(A4="加入者",IF(OR(AC4&gt;=75,C4&gt;税率等!$B$15,D4&lt;税率等!$B$15),"","該当"),"")</f>
        <v/>
      </c>
      <c r="AE4" s="71" t="str">
        <f t="shared" si="2"/>
        <v/>
      </c>
      <c r="AF4" s="72" t="str">
        <f>IF(AND(A4="加入者",E4&gt;=税率等!$B$11,E4&lt;=税率等!$B$15),"該当","")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3"/>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4"/>
        <v>0</v>
      </c>
      <c r="M5" s="63">
        <f t="shared" si="5"/>
        <v>0</v>
      </c>
      <c r="N5" s="84">
        <f>'仮計算 (月割対応版)'!L8</f>
        <v>0</v>
      </c>
      <c r="O5" s="84">
        <f>'仮計算 (月割対応版)'!I8</f>
        <v>0</v>
      </c>
      <c r="P5" s="84">
        <f>'仮計算 (月割対応版)'!M8</f>
        <v>0</v>
      </c>
      <c r="Q5" s="129">
        <f t="shared" si="6"/>
        <v>0</v>
      </c>
      <c r="R5" s="130">
        <f t="shared" si="7"/>
        <v>0</v>
      </c>
      <c r="S5" s="130">
        <f>IF(AF5="",R5,IF(OR(AND(E5&lt;=税率等!$B$9,E5&gt;=税率等!$B$11),C5&gt;=E5),ROUNDDOWN(R5*0.3,0),R5))</f>
        <v>0</v>
      </c>
      <c r="T5" s="131">
        <f t="shared" si="1"/>
        <v>0</v>
      </c>
      <c r="U5" s="114"/>
      <c r="V5" s="119"/>
      <c r="W5" s="64">
        <f>'仮計算 (月割対応版)'!N8</f>
        <v>0</v>
      </c>
      <c r="X5" s="111" t="str">
        <f t="shared" si="8"/>
        <v/>
      </c>
      <c r="Y5" s="65" t="str">
        <f t="shared" si="9"/>
        <v/>
      </c>
      <c r="Z5" s="66" t="str">
        <f t="shared" si="10"/>
        <v/>
      </c>
      <c r="AA5" s="67">
        <f>IF(税率等!$B$8&lt;B5,0,(INT(YEARFRAC(B5,税率等!$B$8,1))))</f>
        <v>0</v>
      </c>
      <c r="AB5" s="68" t="str">
        <f>IF(B5="","",INT(YEARFRAC(B5,税率等!$B$10,1)))</f>
        <v/>
      </c>
      <c r="AC5" s="69" t="str">
        <f>IF(B5="","",INT(YEARFRAC(B5,税率等!$B$15,1)))</f>
        <v/>
      </c>
      <c r="AD5" s="70" t="str">
        <f>IF(A5="加入者",IF(OR(AC5&gt;=75,C5&gt;税率等!$B$15,D5&lt;税率等!$B$15),"","該当"),"")</f>
        <v/>
      </c>
      <c r="AE5" s="71" t="str">
        <f t="shared" si="2"/>
        <v/>
      </c>
      <c r="AF5" s="72" t="str">
        <f>IF(AND(A5="加入者",E5&gt;=税率等!$B$11,E5&lt;=税率等!$B$15),"該当","")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3"/>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4"/>
        <v>0</v>
      </c>
      <c r="M6" s="63">
        <f t="shared" si="5"/>
        <v>0</v>
      </c>
      <c r="N6" s="84">
        <f>'仮計算 (月割対応版)'!L9</f>
        <v>0</v>
      </c>
      <c r="O6" s="84">
        <f>'仮計算 (月割対応版)'!I9</f>
        <v>0</v>
      </c>
      <c r="P6" s="84">
        <f>'仮計算 (月割対応版)'!M9</f>
        <v>0</v>
      </c>
      <c r="Q6" s="129">
        <f t="shared" si="6"/>
        <v>0</v>
      </c>
      <c r="R6" s="130">
        <f t="shared" si="7"/>
        <v>0</v>
      </c>
      <c r="S6" s="130">
        <f>IF(AF6="",R6,IF(OR(AND(E6&lt;=税率等!$B$9,E6&gt;=税率等!$B$11),C6&gt;=E6),ROUNDDOWN(R6*0.3,0),R6))</f>
        <v>0</v>
      </c>
      <c r="T6" s="131">
        <f t="shared" si="1"/>
        <v>0</v>
      </c>
      <c r="U6" s="114"/>
      <c r="V6" s="117"/>
      <c r="W6" s="64">
        <f>'仮計算 (月割対応版)'!N9</f>
        <v>0</v>
      </c>
      <c r="X6" s="111" t="str">
        <f t="shared" si="8"/>
        <v/>
      </c>
      <c r="Y6" s="65" t="str">
        <f t="shared" si="9"/>
        <v/>
      </c>
      <c r="Z6" s="66" t="str">
        <f t="shared" si="10"/>
        <v/>
      </c>
      <c r="AA6" s="67">
        <f>IF(税率等!$B$8&lt;B6,0,(INT(YEARFRAC(B6,税率等!$B$8,1))))</f>
        <v>0</v>
      </c>
      <c r="AB6" s="68" t="str">
        <f>IF(B6="","",INT(YEARFRAC(B6,税率等!$B$10,1)))</f>
        <v/>
      </c>
      <c r="AC6" s="69" t="str">
        <f>IF(B6="","",INT(YEARFRAC(B6,税率等!$B$15,1)))</f>
        <v/>
      </c>
      <c r="AD6" s="70" t="str">
        <f>IF(A6="加入者",IF(OR(AC6&gt;=75,C6&gt;税率等!$B$15,D6&lt;税率等!$B$15),"","該当"),"")</f>
        <v/>
      </c>
      <c r="AE6" s="71" t="str">
        <f t="shared" si="2"/>
        <v/>
      </c>
      <c r="AF6" s="72" t="str">
        <f>IF(AND(A6="加入者",E6&gt;=税率等!$B$11,E6&lt;=税率等!$B$15),"該当","")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3"/>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4"/>
        <v>0</v>
      </c>
      <c r="M7" s="63">
        <f t="shared" si="5"/>
        <v>0</v>
      </c>
      <c r="N7" s="84">
        <f>'仮計算 (月割対応版)'!L10</f>
        <v>0</v>
      </c>
      <c r="O7" s="84">
        <f>'仮計算 (月割対応版)'!I10</f>
        <v>0</v>
      </c>
      <c r="P7" s="84">
        <f>'仮計算 (月割対応版)'!M10</f>
        <v>0</v>
      </c>
      <c r="Q7" s="129">
        <f t="shared" si="6"/>
        <v>0</v>
      </c>
      <c r="R7" s="130">
        <f t="shared" si="7"/>
        <v>0</v>
      </c>
      <c r="S7" s="130">
        <f>IF(AF7="",R7,IF(OR(AND(E7&lt;=税率等!$B$9,E7&gt;=税率等!$B$11),C7&gt;=E7),ROUNDDOWN(R7*0.3,0),R7))</f>
        <v>0</v>
      </c>
      <c r="T7" s="131">
        <f t="shared" si="1"/>
        <v>0</v>
      </c>
      <c r="U7" s="114"/>
      <c r="V7" s="117"/>
      <c r="W7" s="64">
        <f>'仮計算 (月割対応版)'!N10</f>
        <v>0</v>
      </c>
      <c r="X7" s="111" t="str">
        <f t="shared" si="8"/>
        <v/>
      </c>
      <c r="Y7" s="65" t="str">
        <f t="shared" si="9"/>
        <v/>
      </c>
      <c r="Z7" s="66" t="str">
        <f t="shared" si="10"/>
        <v/>
      </c>
      <c r="AA7" s="67">
        <f>IF(税率等!$B$8&lt;B7,0,(INT(YEARFRAC(B7,税率等!$B$8,1))))</f>
        <v>0</v>
      </c>
      <c r="AB7" s="68" t="str">
        <f>IF(B7="","",INT(YEARFRAC(B7,税率等!$B$10,1)))</f>
        <v/>
      </c>
      <c r="AC7" s="69" t="str">
        <f>IF(B7="","",INT(YEARFRAC(B7,税率等!$B$15,1)))</f>
        <v/>
      </c>
      <c r="AD7" s="70" t="str">
        <f>IF(A7="加入者",IF(OR(AC7&gt;=75,C7&gt;税率等!$B$15,D7&lt;税率等!$B$15),"","該当"),"")</f>
        <v/>
      </c>
      <c r="AE7" s="71" t="str">
        <f t="shared" si="2"/>
        <v/>
      </c>
      <c r="AF7" s="72" t="str">
        <f>IF(AND(A7="加入者",E7&gt;=税率等!$B$11,E7&lt;=税率等!$B$15),"該当","")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3"/>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4"/>
        <v>0</v>
      </c>
      <c r="M8" s="63">
        <f t="shared" si="5"/>
        <v>0</v>
      </c>
      <c r="N8" s="84">
        <f>'仮計算 (月割対応版)'!L11</f>
        <v>0</v>
      </c>
      <c r="O8" s="84">
        <f>'仮計算 (月割対応版)'!I11</f>
        <v>0</v>
      </c>
      <c r="P8" s="84">
        <f>'仮計算 (月割対応版)'!M11</f>
        <v>0</v>
      </c>
      <c r="Q8" s="129">
        <f t="shared" si="6"/>
        <v>0</v>
      </c>
      <c r="R8" s="130">
        <f t="shared" si="7"/>
        <v>0</v>
      </c>
      <c r="S8" s="130">
        <f>IF(AF8="",R8,IF(OR(AND(E8&lt;=税率等!$B$9,E8&gt;=税率等!$B$11),C8&gt;=E8),ROUNDDOWN(R8*0.3,0),R8))</f>
        <v>0</v>
      </c>
      <c r="T8" s="131">
        <f t="shared" si="1"/>
        <v>0</v>
      </c>
      <c r="U8" s="116"/>
      <c r="V8" s="124"/>
      <c r="W8" s="64">
        <f>'仮計算 (月割対応版)'!N11</f>
        <v>0</v>
      </c>
      <c r="X8" s="111" t="str">
        <f t="shared" si="8"/>
        <v/>
      </c>
      <c r="Y8" s="65" t="str">
        <f t="shared" si="9"/>
        <v/>
      </c>
      <c r="Z8" s="66" t="str">
        <f t="shared" si="10"/>
        <v/>
      </c>
      <c r="AA8" s="67">
        <f>IF(税率等!$B$8&lt;B8,0,(INT(YEARFRAC(B8,税率等!$B$8,1))))</f>
        <v>0</v>
      </c>
      <c r="AB8" s="68" t="str">
        <f>IF(B8="","",INT(YEARFRAC(B8,税率等!$B$10,1)))</f>
        <v/>
      </c>
      <c r="AC8" s="69" t="str">
        <f>IF(B8="","",INT(YEARFRAC(B8,税率等!$B$15,1)))</f>
        <v/>
      </c>
      <c r="AD8" s="70" t="str">
        <f>IF(A8="加入者",IF(OR(AC8&gt;=75,C8&gt;税率等!$B$15,D8&lt;税率等!$B$15),"","該当"),"")</f>
        <v/>
      </c>
      <c r="AE8" s="71" t="str">
        <f t="shared" si="2"/>
        <v/>
      </c>
      <c r="AF8" s="72" t="str">
        <f>IF(AND(A8="加入者",E8&gt;=税率等!$B$11,E8&lt;=税率等!$B$15),"該当","")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47" t="s">
        <v>13</v>
      </c>
      <c r="N1" s="83" t="s">
        <v>32</v>
      </c>
      <c r="O1" s="83" t="s">
        <v>33</v>
      </c>
      <c r="P1" s="83" t="s">
        <v>43</v>
      </c>
      <c r="Q1" s="48" t="s">
        <v>40</v>
      </c>
      <c r="R1" s="49"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IF(B2="","",INT(YEARFRAC(B2,税率等!$B$16,1)))</f>
        <v/>
      </c>
      <c r="AD2" s="70" t="str">
        <f>IF(A2="加入者",IF(OR(AC2&gt;=75,C2&gt;税率等!$B$16,D2&lt;税率等!$B$16),"","該当"),"")</f>
        <v/>
      </c>
      <c r="AE2" s="71" t="str">
        <f t="shared" ref="AE2:AE8" si="2">IF(AND(AD2="該当",AC2&gt;=40,AC2&lt;65),"該当","")</f>
        <v/>
      </c>
      <c r="AF2" s="72" t="str">
        <f>IF(AND(A2="加入者",E2&gt;=税率等!$B$11,E2&lt;=税率等!$B$16),"該当","")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4">MAX((SUM(H3,J3,K3)),0)</f>
        <v>0</v>
      </c>
      <c r="M3" s="63">
        <f t="shared" ref="M3:M8" si="5">MAX((L3-430000),0)</f>
        <v>0</v>
      </c>
      <c r="N3" s="84">
        <f>'仮計算 (月割対応版)'!L6</f>
        <v>0</v>
      </c>
      <c r="O3" s="84">
        <f>'仮計算 (月割対応版)'!I6</f>
        <v>0</v>
      </c>
      <c r="P3" s="84">
        <f>'仮計算 (月割対応版)'!M6</f>
        <v>0</v>
      </c>
      <c r="Q3" s="129">
        <f t="shared" ref="Q3:Q8" si="6">F3-O3</f>
        <v>0</v>
      </c>
      <c r="R3" s="130">
        <f t="shared" ref="R3:R8" si="7">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8">IF(B3="","",DATE(YEAR(B3)+40,MONTH(B3),DAY(B3))-1)</f>
        <v/>
      </c>
      <c r="Y3" s="65" t="str">
        <f t="shared" ref="Y3:Y8" si="9">IF(B3="","",DATE(YEAR(B3)+65,MONTH(B3),DAY(B3))-1)</f>
        <v/>
      </c>
      <c r="Z3" s="66" t="str">
        <f t="shared" ref="Z3:Z8" si="10">IF(B3="","",DATE(YEAR(B3)+75,MONTH(B3),DAY(B3))-1)</f>
        <v/>
      </c>
      <c r="AA3" s="67">
        <f>IF(税率等!$B$8&lt;B3,0,(INT(YEARFRAC(B3,税率等!$B$8,1))))</f>
        <v>0</v>
      </c>
      <c r="AB3" s="68" t="str">
        <f>IF(B3="","",INT(YEARFRAC(B3,税率等!$B$10,1)))</f>
        <v/>
      </c>
      <c r="AC3" s="69" t="str">
        <f>IF(B3="","",INT(YEARFRAC(B3,税率等!$B$16,1)))</f>
        <v/>
      </c>
      <c r="AD3" s="70" t="str">
        <f>IF(A3="加入者",IF(OR(AC3&gt;=75,C3&gt;税率等!$B$16,D3&lt;税率等!$B$16),"","該当"),"")</f>
        <v/>
      </c>
      <c r="AE3" s="71" t="str">
        <f t="shared" si="2"/>
        <v/>
      </c>
      <c r="AF3" s="72" t="str">
        <f>IF(AND(A3="加入者",E3&gt;=税率等!$B$11,E3&lt;=税率等!$B$16),"該当","")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3"/>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4"/>
        <v>0</v>
      </c>
      <c r="M4" s="63">
        <f t="shared" si="5"/>
        <v>0</v>
      </c>
      <c r="N4" s="84">
        <f>'仮計算 (月割対応版)'!L7</f>
        <v>0</v>
      </c>
      <c r="O4" s="84">
        <f>'仮計算 (月割対応版)'!I7</f>
        <v>0</v>
      </c>
      <c r="P4" s="84">
        <f>'仮計算 (月割対応版)'!M7</f>
        <v>0</v>
      </c>
      <c r="Q4" s="129">
        <f t="shared" si="6"/>
        <v>0</v>
      </c>
      <c r="R4" s="130">
        <f t="shared" si="7"/>
        <v>0</v>
      </c>
      <c r="S4" s="130">
        <f>IF(AF4="",R4,IF(OR(AND(E4&lt;=税率等!$B$9,E4&gt;=税率等!$B$11),C4&gt;=E4),ROUNDDOWN(R4*0.3,0),R4))</f>
        <v>0</v>
      </c>
      <c r="T4" s="131">
        <f t="shared" si="1"/>
        <v>0</v>
      </c>
      <c r="U4" s="114"/>
      <c r="V4" s="119"/>
      <c r="W4" s="64">
        <f>'仮計算 (月割対応版)'!N7</f>
        <v>0</v>
      </c>
      <c r="X4" s="111" t="str">
        <f t="shared" si="8"/>
        <v/>
      </c>
      <c r="Y4" s="65" t="str">
        <f t="shared" si="9"/>
        <v/>
      </c>
      <c r="Z4" s="66" t="str">
        <f t="shared" si="10"/>
        <v/>
      </c>
      <c r="AA4" s="67">
        <f>IF(税率等!$B$8&lt;B4,0,(INT(YEARFRAC(B4,税率等!$B$8,1))))</f>
        <v>0</v>
      </c>
      <c r="AB4" s="68" t="str">
        <f>IF(B4="","",INT(YEARFRAC(B4,税率等!$B$10,1)))</f>
        <v/>
      </c>
      <c r="AC4" s="69" t="str">
        <f>IF(B4="","",INT(YEARFRAC(B4,税率等!$B$16,1)))</f>
        <v/>
      </c>
      <c r="AD4" s="70" t="str">
        <f>IF(A4="加入者",IF(OR(AC4&gt;=75,C4&gt;税率等!$B$16,D4&lt;税率等!$B$16),"","該当"),"")</f>
        <v/>
      </c>
      <c r="AE4" s="71" t="str">
        <f t="shared" si="2"/>
        <v/>
      </c>
      <c r="AF4" s="72" t="str">
        <f>IF(AND(A4="加入者",E4&gt;=税率等!$B$11,E4&lt;=税率等!$B$16),"該当","")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3"/>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4"/>
        <v>0</v>
      </c>
      <c r="M5" s="63">
        <f t="shared" si="5"/>
        <v>0</v>
      </c>
      <c r="N5" s="84">
        <f>'仮計算 (月割対応版)'!L8</f>
        <v>0</v>
      </c>
      <c r="O5" s="84">
        <f>'仮計算 (月割対応版)'!I8</f>
        <v>0</v>
      </c>
      <c r="P5" s="84">
        <f>'仮計算 (月割対応版)'!M8</f>
        <v>0</v>
      </c>
      <c r="Q5" s="129">
        <f t="shared" si="6"/>
        <v>0</v>
      </c>
      <c r="R5" s="130">
        <f t="shared" si="7"/>
        <v>0</v>
      </c>
      <c r="S5" s="130">
        <f>IF(AF5="",R5,IF(OR(AND(E5&lt;=税率等!$B$9,E5&gt;=税率等!$B$11),C5&gt;=E5),ROUNDDOWN(R5*0.3,0),R5))</f>
        <v>0</v>
      </c>
      <c r="T5" s="131">
        <f t="shared" si="1"/>
        <v>0</v>
      </c>
      <c r="U5" s="114"/>
      <c r="V5" s="119"/>
      <c r="W5" s="64">
        <f>'仮計算 (月割対応版)'!N8</f>
        <v>0</v>
      </c>
      <c r="X5" s="111" t="str">
        <f t="shared" si="8"/>
        <v/>
      </c>
      <c r="Y5" s="65" t="str">
        <f t="shared" si="9"/>
        <v/>
      </c>
      <c r="Z5" s="66" t="str">
        <f t="shared" si="10"/>
        <v/>
      </c>
      <c r="AA5" s="67">
        <f>IF(税率等!$B$8&lt;B5,0,(INT(YEARFRAC(B5,税率等!$B$8,1))))</f>
        <v>0</v>
      </c>
      <c r="AB5" s="68" t="str">
        <f>IF(B5="","",INT(YEARFRAC(B5,税率等!$B$10,1)))</f>
        <v/>
      </c>
      <c r="AC5" s="69" t="str">
        <f>IF(B5="","",INT(YEARFRAC(B5,税率等!$B$16,1)))</f>
        <v/>
      </c>
      <c r="AD5" s="70" t="str">
        <f>IF(A5="加入者",IF(OR(AC5&gt;=75,C5&gt;税率等!$B$16,D5&lt;税率等!$B$16),"","該当"),"")</f>
        <v/>
      </c>
      <c r="AE5" s="71" t="str">
        <f t="shared" si="2"/>
        <v/>
      </c>
      <c r="AF5" s="72" t="str">
        <f>IF(AND(A5="加入者",E5&gt;=税率等!$B$11,E5&lt;=税率等!$B$16),"該当","")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3"/>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4"/>
        <v>0</v>
      </c>
      <c r="M6" s="63">
        <f t="shared" si="5"/>
        <v>0</v>
      </c>
      <c r="N6" s="84">
        <f>'仮計算 (月割対応版)'!L9</f>
        <v>0</v>
      </c>
      <c r="O6" s="84">
        <f>'仮計算 (月割対応版)'!I9</f>
        <v>0</v>
      </c>
      <c r="P6" s="84">
        <f>'仮計算 (月割対応版)'!M9</f>
        <v>0</v>
      </c>
      <c r="Q6" s="129">
        <f t="shared" si="6"/>
        <v>0</v>
      </c>
      <c r="R6" s="130">
        <f t="shared" si="7"/>
        <v>0</v>
      </c>
      <c r="S6" s="130">
        <f>IF(AF6="",R6,IF(OR(AND(E6&lt;=税率等!$B$9,E6&gt;=税率等!$B$11),C6&gt;=E6),ROUNDDOWN(R6*0.3,0),R6))</f>
        <v>0</v>
      </c>
      <c r="T6" s="131">
        <f t="shared" si="1"/>
        <v>0</v>
      </c>
      <c r="U6" s="114"/>
      <c r="V6" s="117"/>
      <c r="W6" s="64">
        <f>'仮計算 (月割対応版)'!N9</f>
        <v>0</v>
      </c>
      <c r="X6" s="111" t="str">
        <f t="shared" si="8"/>
        <v/>
      </c>
      <c r="Y6" s="65" t="str">
        <f t="shared" si="9"/>
        <v/>
      </c>
      <c r="Z6" s="66" t="str">
        <f t="shared" si="10"/>
        <v/>
      </c>
      <c r="AA6" s="67">
        <f>IF(税率等!$B$8&lt;B6,0,(INT(YEARFRAC(B6,税率等!$B$8,1))))</f>
        <v>0</v>
      </c>
      <c r="AB6" s="68" t="str">
        <f>IF(B6="","",INT(YEARFRAC(B6,税率等!$B$10,1)))</f>
        <v/>
      </c>
      <c r="AC6" s="69" t="str">
        <f>IF(B6="","",INT(YEARFRAC(B6,税率等!$B$16,1)))</f>
        <v/>
      </c>
      <c r="AD6" s="70" t="str">
        <f>IF(A6="加入者",IF(OR(AC6&gt;=75,C6&gt;税率等!$B$16,D6&lt;税率等!$B$16),"","該当"),"")</f>
        <v/>
      </c>
      <c r="AE6" s="71" t="str">
        <f t="shared" si="2"/>
        <v/>
      </c>
      <c r="AF6" s="72" t="str">
        <f>IF(AND(A6="加入者",E6&gt;=税率等!$B$11,E6&lt;=税率等!$B$16),"該当","")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3"/>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4"/>
        <v>0</v>
      </c>
      <c r="M7" s="63">
        <f t="shared" si="5"/>
        <v>0</v>
      </c>
      <c r="N7" s="84">
        <f>'仮計算 (月割対応版)'!L10</f>
        <v>0</v>
      </c>
      <c r="O7" s="84">
        <f>'仮計算 (月割対応版)'!I10</f>
        <v>0</v>
      </c>
      <c r="P7" s="84">
        <f>'仮計算 (月割対応版)'!M10</f>
        <v>0</v>
      </c>
      <c r="Q7" s="129">
        <f t="shared" si="6"/>
        <v>0</v>
      </c>
      <c r="R7" s="130">
        <f t="shared" si="7"/>
        <v>0</v>
      </c>
      <c r="S7" s="130">
        <f>IF(AF7="",R7,IF(OR(AND(E7&lt;=税率等!$B$9,E7&gt;=税率等!$B$11),C7&gt;=E7),ROUNDDOWN(R7*0.3,0),R7))</f>
        <v>0</v>
      </c>
      <c r="T7" s="131">
        <f t="shared" si="1"/>
        <v>0</v>
      </c>
      <c r="U7" s="114"/>
      <c r="V7" s="117"/>
      <c r="W7" s="64">
        <f>'仮計算 (月割対応版)'!N10</f>
        <v>0</v>
      </c>
      <c r="X7" s="111" t="str">
        <f t="shared" si="8"/>
        <v/>
      </c>
      <c r="Y7" s="65" t="str">
        <f t="shared" si="9"/>
        <v/>
      </c>
      <c r="Z7" s="66" t="str">
        <f t="shared" si="10"/>
        <v/>
      </c>
      <c r="AA7" s="67">
        <f>IF(税率等!$B$8&lt;B7,0,(INT(YEARFRAC(B7,税率等!$B$8,1))))</f>
        <v>0</v>
      </c>
      <c r="AB7" s="68" t="str">
        <f>IF(B7="","",INT(YEARFRAC(B7,税率等!$B$10,1)))</f>
        <v/>
      </c>
      <c r="AC7" s="69" t="str">
        <f>IF(B7="","",INT(YEARFRAC(B7,税率等!$B$16,1)))</f>
        <v/>
      </c>
      <c r="AD7" s="70" t="str">
        <f>IF(A7="加入者",IF(OR(AC7&gt;=75,C7&gt;税率等!$B$16,D7&lt;税率等!$B$16),"","該当"),"")</f>
        <v/>
      </c>
      <c r="AE7" s="71" t="str">
        <f t="shared" si="2"/>
        <v/>
      </c>
      <c r="AF7" s="72" t="str">
        <f>IF(AND(A7="加入者",E7&gt;=税率等!$B$11,E7&lt;=税率等!$B$16),"該当","")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3"/>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4"/>
        <v>0</v>
      </c>
      <c r="M8" s="63">
        <f t="shared" si="5"/>
        <v>0</v>
      </c>
      <c r="N8" s="84">
        <f>'仮計算 (月割対応版)'!L11</f>
        <v>0</v>
      </c>
      <c r="O8" s="84">
        <f>'仮計算 (月割対応版)'!I11</f>
        <v>0</v>
      </c>
      <c r="P8" s="84">
        <f>'仮計算 (月割対応版)'!M11</f>
        <v>0</v>
      </c>
      <c r="Q8" s="129">
        <f t="shared" si="6"/>
        <v>0</v>
      </c>
      <c r="R8" s="130">
        <f t="shared" si="7"/>
        <v>0</v>
      </c>
      <c r="S8" s="130">
        <f>IF(AF8="",R8,IF(OR(AND(E8&lt;=税率等!$B$9,E8&gt;=税率等!$B$11),C8&gt;=E8),ROUNDDOWN(R8*0.3,0),R8))</f>
        <v>0</v>
      </c>
      <c r="T8" s="131">
        <f t="shared" si="1"/>
        <v>0</v>
      </c>
      <c r="U8" s="116"/>
      <c r="V8" s="124"/>
      <c r="W8" s="64">
        <f>'仮計算 (月割対応版)'!N11</f>
        <v>0</v>
      </c>
      <c r="X8" s="111" t="str">
        <f t="shared" si="8"/>
        <v/>
      </c>
      <c r="Y8" s="65" t="str">
        <f t="shared" si="9"/>
        <v/>
      </c>
      <c r="Z8" s="66" t="str">
        <f t="shared" si="10"/>
        <v/>
      </c>
      <c r="AA8" s="67">
        <f>IF(税率等!$B$8&lt;B8,0,(INT(YEARFRAC(B8,税率等!$B$8,1))))</f>
        <v>0</v>
      </c>
      <c r="AB8" s="68" t="str">
        <f>IF(B8="","",INT(YEARFRAC(B8,税率等!$B$10,1)))</f>
        <v/>
      </c>
      <c r="AC8" s="69" t="str">
        <f>IF(B8="","",INT(YEARFRAC(B8,税率等!$B$16,1)))</f>
        <v/>
      </c>
      <c r="AD8" s="70" t="str">
        <f>IF(A8="加入者",IF(OR(AC8&gt;=75,C8&gt;税率等!$B$16,D8&lt;税率等!$B$16),"","該当"),"")</f>
        <v/>
      </c>
      <c r="AE8" s="71" t="str">
        <f t="shared" si="2"/>
        <v/>
      </c>
      <c r="AF8" s="72" t="str">
        <f>IF(AND(A8="加入者",E8&gt;=税率等!$B$11,E8&lt;=税率等!$B$16),"該当","")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47" t="s">
        <v>13</v>
      </c>
      <c r="N1" s="83" t="s">
        <v>32</v>
      </c>
      <c r="O1" s="83" t="s">
        <v>33</v>
      </c>
      <c r="P1" s="83" t="s">
        <v>43</v>
      </c>
      <c r="Q1" s="48" t="s">
        <v>40</v>
      </c>
      <c r="R1" s="49"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IF(B2="","",INT(YEARFRAC(B2,税率等!$B$17,1)))</f>
        <v/>
      </c>
      <c r="AD2" s="70" t="str">
        <f>IF(A2="加入者",IF(OR(AC2&gt;=75,C2&gt;税率等!$B$17,D2&lt;税率等!$B$17),"","該当"),"")</f>
        <v/>
      </c>
      <c r="AE2" s="71" t="str">
        <f t="shared" ref="AE2:AE8" si="2">IF(AND(AD2="該当",AC2&gt;=40,AC2&lt;65),"該当","")</f>
        <v/>
      </c>
      <c r="AF2" s="72" t="str">
        <f>IF(AND(A2="加入者",E2&gt;=税率等!$B$11,E2&lt;=税率等!$B$17),"該当","")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4">MAX((SUM(H3,J3,K3)),0)</f>
        <v>0</v>
      </c>
      <c r="M3" s="63">
        <f t="shared" ref="M3:M8" si="5">MAX((L3-430000),0)</f>
        <v>0</v>
      </c>
      <c r="N3" s="84">
        <f>'仮計算 (月割対応版)'!L6</f>
        <v>0</v>
      </c>
      <c r="O3" s="84">
        <f>'仮計算 (月割対応版)'!I6</f>
        <v>0</v>
      </c>
      <c r="P3" s="84">
        <f>'仮計算 (月割対応版)'!M6</f>
        <v>0</v>
      </c>
      <c r="Q3" s="129">
        <f t="shared" ref="Q3:Q8" si="6">F3-O3</f>
        <v>0</v>
      </c>
      <c r="R3" s="130">
        <f t="shared" ref="R3:R8" si="7">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8">IF(B3="","",DATE(YEAR(B3)+40,MONTH(B3),DAY(B3))-1)</f>
        <v/>
      </c>
      <c r="Y3" s="65" t="str">
        <f t="shared" ref="Y3:Y8" si="9">IF(B3="","",DATE(YEAR(B3)+65,MONTH(B3),DAY(B3))-1)</f>
        <v/>
      </c>
      <c r="Z3" s="66" t="str">
        <f t="shared" ref="Z3:Z8" si="10">IF(B3="","",DATE(YEAR(B3)+75,MONTH(B3),DAY(B3))-1)</f>
        <v/>
      </c>
      <c r="AA3" s="67">
        <f>IF(税率等!$B$8&lt;B3,0,(INT(YEARFRAC(B3,税率等!$B$8,1))))</f>
        <v>0</v>
      </c>
      <c r="AB3" s="68" t="str">
        <f>IF(B3="","",INT(YEARFRAC(B3,税率等!$B$10,1)))</f>
        <v/>
      </c>
      <c r="AC3" s="69" t="str">
        <f>IF(B3="","",INT(YEARFRAC(B3,税率等!$B$17,1)))</f>
        <v/>
      </c>
      <c r="AD3" s="70" t="str">
        <f>IF(A3="加入者",IF(OR(AC3&gt;=75,C3&gt;税率等!$B$17,D3&lt;税率等!$B$17),"","該当"),"")</f>
        <v/>
      </c>
      <c r="AE3" s="71" t="str">
        <f t="shared" si="2"/>
        <v/>
      </c>
      <c r="AF3" s="72" t="str">
        <f>IF(AND(A3="加入者",E3&gt;=税率等!$B$11,E3&lt;=税率等!$B$17),"該当","")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3"/>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4"/>
        <v>0</v>
      </c>
      <c r="M4" s="63">
        <f t="shared" si="5"/>
        <v>0</v>
      </c>
      <c r="N4" s="84">
        <f>'仮計算 (月割対応版)'!L7</f>
        <v>0</v>
      </c>
      <c r="O4" s="84">
        <f>'仮計算 (月割対応版)'!I7</f>
        <v>0</v>
      </c>
      <c r="P4" s="84">
        <f>'仮計算 (月割対応版)'!M7</f>
        <v>0</v>
      </c>
      <c r="Q4" s="129">
        <f t="shared" si="6"/>
        <v>0</v>
      </c>
      <c r="R4" s="130">
        <f t="shared" si="7"/>
        <v>0</v>
      </c>
      <c r="S4" s="130">
        <f>IF(AF4="",R4,IF(OR(AND(E4&lt;=税率等!$B$9,E4&gt;=税率等!$B$11),C4&gt;=E4),ROUNDDOWN(R4*0.3,0),R4))</f>
        <v>0</v>
      </c>
      <c r="T4" s="131">
        <f t="shared" si="1"/>
        <v>0</v>
      </c>
      <c r="U4" s="114"/>
      <c r="V4" s="119"/>
      <c r="W4" s="64">
        <f>'仮計算 (月割対応版)'!N7</f>
        <v>0</v>
      </c>
      <c r="X4" s="111" t="str">
        <f t="shared" si="8"/>
        <v/>
      </c>
      <c r="Y4" s="65" t="str">
        <f t="shared" si="9"/>
        <v/>
      </c>
      <c r="Z4" s="66" t="str">
        <f t="shared" si="10"/>
        <v/>
      </c>
      <c r="AA4" s="67">
        <f>IF(税率等!$B$8&lt;B4,0,(INT(YEARFRAC(B4,税率等!$B$8,1))))</f>
        <v>0</v>
      </c>
      <c r="AB4" s="68" t="str">
        <f>IF(B4="","",INT(YEARFRAC(B4,税率等!$B$10,1)))</f>
        <v/>
      </c>
      <c r="AC4" s="69" t="str">
        <f>IF(B4="","",INT(YEARFRAC(B4,税率等!$B$17,1)))</f>
        <v/>
      </c>
      <c r="AD4" s="70" t="str">
        <f>IF(A4="加入者",IF(OR(AC4&gt;=75,C4&gt;税率等!$B$17,D4&lt;税率等!$B$17),"","該当"),"")</f>
        <v/>
      </c>
      <c r="AE4" s="71" t="str">
        <f t="shared" si="2"/>
        <v/>
      </c>
      <c r="AF4" s="72" t="str">
        <f>IF(AND(A4="加入者",E4&gt;=税率等!$B$11,E4&lt;=税率等!$B$17),"該当","")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3"/>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4"/>
        <v>0</v>
      </c>
      <c r="M5" s="63">
        <f t="shared" si="5"/>
        <v>0</v>
      </c>
      <c r="N5" s="84">
        <f>'仮計算 (月割対応版)'!L8</f>
        <v>0</v>
      </c>
      <c r="O5" s="84">
        <f>'仮計算 (月割対応版)'!I8</f>
        <v>0</v>
      </c>
      <c r="P5" s="84">
        <f>'仮計算 (月割対応版)'!M8</f>
        <v>0</v>
      </c>
      <c r="Q5" s="129">
        <f t="shared" si="6"/>
        <v>0</v>
      </c>
      <c r="R5" s="130">
        <f t="shared" si="7"/>
        <v>0</v>
      </c>
      <c r="S5" s="130">
        <f>IF(AF5="",R5,IF(OR(AND(E5&lt;=税率等!$B$9,E5&gt;=税率等!$B$11),C5&gt;=E5),ROUNDDOWN(R5*0.3,0),R5))</f>
        <v>0</v>
      </c>
      <c r="T5" s="131">
        <f t="shared" si="1"/>
        <v>0</v>
      </c>
      <c r="U5" s="114"/>
      <c r="V5" s="119"/>
      <c r="W5" s="64">
        <f>'仮計算 (月割対応版)'!N8</f>
        <v>0</v>
      </c>
      <c r="X5" s="111" t="str">
        <f t="shared" si="8"/>
        <v/>
      </c>
      <c r="Y5" s="65" t="str">
        <f t="shared" si="9"/>
        <v/>
      </c>
      <c r="Z5" s="66" t="str">
        <f t="shared" si="10"/>
        <v/>
      </c>
      <c r="AA5" s="67">
        <f>IF(税率等!$B$8&lt;B5,0,(INT(YEARFRAC(B5,税率等!$B$8,1))))</f>
        <v>0</v>
      </c>
      <c r="AB5" s="68" t="str">
        <f>IF(B5="","",INT(YEARFRAC(B5,税率等!$B$10,1)))</f>
        <v/>
      </c>
      <c r="AC5" s="69" t="str">
        <f>IF(B5="","",INT(YEARFRAC(B5,税率等!$B$17,1)))</f>
        <v/>
      </c>
      <c r="AD5" s="70" t="str">
        <f>IF(A5="加入者",IF(OR(AC5&gt;=75,C5&gt;税率等!$B$17,D5&lt;税率等!$B$17),"","該当"),"")</f>
        <v/>
      </c>
      <c r="AE5" s="71" t="str">
        <f t="shared" si="2"/>
        <v/>
      </c>
      <c r="AF5" s="72" t="str">
        <f>IF(AND(A5="加入者",E5&gt;=税率等!$B$11,E5&lt;=税率等!$B$17),"該当","")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3"/>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4"/>
        <v>0</v>
      </c>
      <c r="M6" s="63">
        <f t="shared" si="5"/>
        <v>0</v>
      </c>
      <c r="N6" s="84">
        <f>'仮計算 (月割対応版)'!L9</f>
        <v>0</v>
      </c>
      <c r="O6" s="84">
        <f>'仮計算 (月割対応版)'!I9</f>
        <v>0</v>
      </c>
      <c r="P6" s="84">
        <f>'仮計算 (月割対応版)'!M9</f>
        <v>0</v>
      </c>
      <c r="Q6" s="129">
        <f t="shared" si="6"/>
        <v>0</v>
      </c>
      <c r="R6" s="130">
        <f t="shared" si="7"/>
        <v>0</v>
      </c>
      <c r="S6" s="130">
        <f>IF(AF6="",R6,IF(OR(AND(E6&lt;=税率等!$B$9,E6&gt;=税率等!$B$11),C6&gt;=E6),ROUNDDOWN(R6*0.3,0),R6))</f>
        <v>0</v>
      </c>
      <c r="T6" s="131">
        <f t="shared" si="1"/>
        <v>0</v>
      </c>
      <c r="U6" s="114"/>
      <c r="V6" s="117"/>
      <c r="W6" s="64">
        <f>'仮計算 (月割対応版)'!N9</f>
        <v>0</v>
      </c>
      <c r="X6" s="111" t="str">
        <f t="shared" si="8"/>
        <v/>
      </c>
      <c r="Y6" s="65" t="str">
        <f t="shared" si="9"/>
        <v/>
      </c>
      <c r="Z6" s="66" t="str">
        <f t="shared" si="10"/>
        <v/>
      </c>
      <c r="AA6" s="67">
        <f>IF(税率等!$B$8&lt;B6,0,(INT(YEARFRAC(B6,税率等!$B$8,1))))</f>
        <v>0</v>
      </c>
      <c r="AB6" s="68" t="str">
        <f>IF(B6="","",INT(YEARFRAC(B6,税率等!$B$10,1)))</f>
        <v/>
      </c>
      <c r="AC6" s="69" t="str">
        <f>IF(B6="","",INT(YEARFRAC(B6,税率等!$B$17,1)))</f>
        <v/>
      </c>
      <c r="AD6" s="70" t="str">
        <f>IF(A6="加入者",IF(OR(AC6&gt;=75,C6&gt;税率等!$B$17,D6&lt;税率等!$B$17),"","該当"),"")</f>
        <v/>
      </c>
      <c r="AE6" s="71" t="str">
        <f t="shared" si="2"/>
        <v/>
      </c>
      <c r="AF6" s="72" t="str">
        <f>IF(AND(A6="加入者",E6&gt;=税率等!$B$11,E6&lt;=税率等!$B$17),"該当","")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3"/>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4"/>
        <v>0</v>
      </c>
      <c r="M7" s="63">
        <f t="shared" si="5"/>
        <v>0</v>
      </c>
      <c r="N7" s="84">
        <f>'仮計算 (月割対応版)'!L10</f>
        <v>0</v>
      </c>
      <c r="O7" s="84">
        <f>'仮計算 (月割対応版)'!I10</f>
        <v>0</v>
      </c>
      <c r="P7" s="84">
        <f>'仮計算 (月割対応版)'!M10</f>
        <v>0</v>
      </c>
      <c r="Q7" s="129">
        <f t="shared" si="6"/>
        <v>0</v>
      </c>
      <c r="R7" s="130">
        <f t="shared" si="7"/>
        <v>0</v>
      </c>
      <c r="S7" s="130">
        <f>IF(AF7="",R7,IF(OR(AND(E7&lt;=税率等!$B$9,E7&gt;=税率等!$B$11),C7&gt;=E7),ROUNDDOWN(R7*0.3,0),R7))</f>
        <v>0</v>
      </c>
      <c r="T7" s="131">
        <f t="shared" si="1"/>
        <v>0</v>
      </c>
      <c r="U7" s="114"/>
      <c r="V7" s="117"/>
      <c r="W7" s="64">
        <f>'仮計算 (月割対応版)'!N10</f>
        <v>0</v>
      </c>
      <c r="X7" s="111" t="str">
        <f t="shared" si="8"/>
        <v/>
      </c>
      <c r="Y7" s="65" t="str">
        <f t="shared" si="9"/>
        <v/>
      </c>
      <c r="Z7" s="66" t="str">
        <f t="shared" si="10"/>
        <v/>
      </c>
      <c r="AA7" s="67">
        <f>IF(税率等!$B$8&lt;B7,0,(INT(YEARFRAC(B7,税率等!$B$8,1))))</f>
        <v>0</v>
      </c>
      <c r="AB7" s="68" t="str">
        <f>IF(B7="","",INT(YEARFRAC(B7,税率等!$B$10,1)))</f>
        <v/>
      </c>
      <c r="AC7" s="69" t="str">
        <f>IF(B7="","",INT(YEARFRAC(B7,税率等!$B$17,1)))</f>
        <v/>
      </c>
      <c r="AD7" s="70" t="str">
        <f>IF(A7="加入者",IF(OR(AC7&gt;=75,C7&gt;税率等!$B$17,D7&lt;税率等!$B$17),"","該当"),"")</f>
        <v/>
      </c>
      <c r="AE7" s="71" t="str">
        <f t="shared" si="2"/>
        <v/>
      </c>
      <c r="AF7" s="72" t="str">
        <f>IF(AND(A7="加入者",E7&gt;=税率等!$B$11,E7&lt;=税率等!$B$17),"該当","")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3"/>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4"/>
        <v>0</v>
      </c>
      <c r="M8" s="63">
        <f t="shared" si="5"/>
        <v>0</v>
      </c>
      <c r="N8" s="84">
        <f>'仮計算 (月割対応版)'!L11</f>
        <v>0</v>
      </c>
      <c r="O8" s="84">
        <f>'仮計算 (月割対応版)'!I11</f>
        <v>0</v>
      </c>
      <c r="P8" s="84">
        <f>'仮計算 (月割対応版)'!M11</f>
        <v>0</v>
      </c>
      <c r="Q8" s="129">
        <f t="shared" si="6"/>
        <v>0</v>
      </c>
      <c r="R8" s="130">
        <f t="shared" si="7"/>
        <v>0</v>
      </c>
      <c r="S8" s="130">
        <f>IF(AF8="",R8,IF(OR(AND(E8&lt;=税率等!$B$9,E8&gt;=税率等!$B$11),C8&gt;=E8),ROUNDDOWN(R8*0.3,0),R8))</f>
        <v>0</v>
      </c>
      <c r="T8" s="131">
        <f t="shared" si="1"/>
        <v>0</v>
      </c>
      <c r="U8" s="116"/>
      <c r="V8" s="124"/>
      <c r="W8" s="64">
        <f>'仮計算 (月割対応版)'!N11</f>
        <v>0</v>
      </c>
      <c r="X8" s="111" t="str">
        <f t="shared" si="8"/>
        <v/>
      </c>
      <c r="Y8" s="65" t="str">
        <f t="shared" si="9"/>
        <v/>
      </c>
      <c r="Z8" s="66" t="str">
        <f t="shared" si="10"/>
        <v/>
      </c>
      <c r="AA8" s="67">
        <f>IF(税率等!$B$8&lt;B8,0,(INT(YEARFRAC(B8,税率等!$B$8,1))))</f>
        <v>0</v>
      </c>
      <c r="AB8" s="68" t="str">
        <f>IF(B8="","",INT(YEARFRAC(B8,税率等!$B$10,1)))</f>
        <v/>
      </c>
      <c r="AC8" s="69" t="str">
        <f>IF(B8="","",INT(YEARFRAC(B8,税率等!$B$17,1)))</f>
        <v/>
      </c>
      <c r="AD8" s="70" t="str">
        <f>IF(A8="加入者",IF(OR(AC8&gt;=75,C8&gt;税率等!$B$17,D8&lt;税率等!$B$17),"","該当"),"")</f>
        <v/>
      </c>
      <c r="AE8" s="71" t="str">
        <f t="shared" si="2"/>
        <v/>
      </c>
      <c r="AF8" s="72" t="str">
        <f>IF(AND(A8="加入者",E8&gt;=税率等!$B$11,E8&lt;=税率等!$B$17),"該当","")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70" zoomScaleNormal="70" workbookViewId="0"/>
  </sheetViews>
  <sheetFormatPr defaultColWidth="13.44140625" defaultRowHeight="30" customHeight="1" x14ac:dyDescent="0.25"/>
  <cols>
    <col min="1" max="3" width="13.44140625" style="15"/>
    <col min="4" max="6" width="13.44140625" style="4"/>
    <col min="7" max="8" width="13.44140625" style="15"/>
    <col min="9" max="11" width="13.44140625" style="73"/>
    <col min="12" max="13" width="13.44140625" style="4"/>
    <col min="14" max="15" width="13.44140625" style="15"/>
    <col min="16" max="20" width="13.44140625" style="4"/>
    <col min="21" max="21" width="15.33203125" style="4" bestFit="1" customWidth="1"/>
    <col min="22" max="16384" width="13.44140625" style="4"/>
  </cols>
  <sheetData>
    <row r="1" spans="1:35" s="57" customFormat="1" ht="49.5" customHeight="1" x14ac:dyDescent="0.2">
      <c r="A1" s="74" t="str">
        <f>'仮計算 (月割対応版)'!C3</f>
        <v>国保加入</v>
      </c>
      <c r="B1" s="74" t="s">
        <v>10</v>
      </c>
      <c r="C1" s="11" t="s">
        <v>72</v>
      </c>
      <c r="D1" s="44" t="s">
        <v>73</v>
      </c>
      <c r="E1" s="45" t="s">
        <v>63</v>
      </c>
      <c r="F1" s="78" t="s">
        <v>75</v>
      </c>
      <c r="G1" s="5" t="s">
        <v>34</v>
      </c>
      <c r="H1" s="5" t="s">
        <v>62</v>
      </c>
      <c r="I1" s="5" t="s">
        <v>76</v>
      </c>
      <c r="J1" s="6" t="s">
        <v>35</v>
      </c>
      <c r="K1" s="6" t="s">
        <v>77</v>
      </c>
      <c r="L1" s="46" t="s">
        <v>12</v>
      </c>
      <c r="M1" s="47" t="s">
        <v>13</v>
      </c>
      <c r="N1" s="83" t="s">
        <v>32</v>
      </c>
      <c r="O1" s="83" t="s">
        <v>33</v>
      </c>
      <c r="P1" s="83" t="s">
        <v>43</v>
      </c>
      <c r="Q1" s="48" t="s">
        <v>40</v>
      </c>
      <c r="R1" s="49" t="s">
        <v>41</v>
      </c>
      <c r="S1" s="49" t="s">
        <v>64</v>
      </c>
      <c r="T1" s="98" t="s">
        <v>39</v>
      </c>
      <c r="U1" s="118" t="s">
        <v>83</v>
      </c>
      <c r="V1" s="118" t="s">
        <v>84</v>
      </c>
      <c r="W1" s="112" t="s">
        <v>74</v>
      </c>
      <c r="X1" s="113" t="s">
        <v>42</v>
      </c>
      <c r="Y1" s="50" t="s">
        <v>44</v>
      </c>
      <c r="Z1" s="51" t="s">
        <v>47</v>
      </c>
      <c r="AA1" s="48" t="s">
        <v>46</v>
      </c>
      <c r="AB1" s="52" t="s">
        <v>45</v>
      </c>
      <c r="AC1" s="53" t="s">
        <v>79</v>
      </c>
      <c r="AD1" s="54" t="s">
        <v>8</v>
      </c>
      <c r="AE1" s="55" t="s">
        <v>48</v>
      </c>
      <c r="AF1" s="56" t="s">
        <v>61</v>
      </c>
      <c r="AI1" s="58"/>
    </row>
    <row r="2" spans="1:35" s="13" customFormat="1" ht="30" customHeight="1" x14ac:dyDescent="0.25">
      <c r="A2" s="68" t="str">
        <f>IF('仮計算 (月割対応版)'!C5="","",'仮計算 (月割対応版)'!C5)</f>
        <v/>
      </c>
      <c r="B2" s="88" t="str">
        <f>IF('仮計算 (月割対応版)'!D5="","",'仮計算 (月割対応版)'!D5)</f>
        <v/>
      </c>
      <c r="C2" s="59" t="str">
        <f>IF(B2="","",IF(OR('仮計算 (月割対応版)'!E5="",'仮計算 (月割対応版)'!E5&lt;=税率等!$B$9),税率等!$B$9,'仮計算 (月割対応版)'!E5))</f>
        <v/>
      </c>
      <c r="D2" s="60" t="str">
        <f>IF(B2="","",IF('仮計算 (月割対応版)'!F5="",税率等!$B$10,'仮計算 (月割対応版)'!F5))</f>
        <v/>
      </c>
      <c r="E2" s="61" t="str">
        <f>IF('仮計算 (月割対応版)'!G5="","",'仮計算 (月割対応版)'!G5+1)</f>
        <v/>
      </c>
      <c r="F2" s="79">
        <f>IF('仮計算 (月割対応版)'!H5="",0,'仮計算 (月割対応版)'!H5)</f>
        <v>0</v>
      </c>
      <c r="G2" s="80">
        <f>IF(F2&gt;=8500000,(F2-1950000),IF(F2&gt;=6600000,(F2*0.9-1100000),IF(F2&gt;=3600000,(ROUNDDOWN(F2/4,-3)*3.2-440000),IF(F2&gt;=1800000,(ROUNDDOWN(F2/4,-3)*2.8-80000),IF(F2&gt;=1628000,ROUNDDOWN(F2/4,-3)*2.4+100000,IF(F2&gt;=1624000,1074000,IF(F2&gt;=1622000,1072000,IF(F2&gt;=1620000,1070000,IF(F2&gt;=1619000,1069000,IF(F2&gt;=551000,IF((F2-550000)&lt;0,0,F2-550000),0))))))))))</f>
        <v>0</v>
      </c>
      <c r="H2" s="9">
        <f t="shared" ref="H2:H8" si="0">IF(AF2="該当",ROUNDDOWN(G2*0.3,0),G2)</f>
        <v>0</v>
      </c>
      <c r="I2" s="9">
        <f>IF('仮計算 (月割対応版)'!J5="",0,'仮計算 (月割対応版)'!J5)</f>
        <v>0</v>
      </c>
      <c r="J2" s="9">
        <f>IF(AA2&lt;65,IF(I2&gt;=10000000,(I2-1955000),IF(I2&gt;=7700000,(I2*0.95-1455000),IF(I2&gt;=4100000,(I2*0.85-685000),IF(I2&gt;=1300000,(I2*0.75-275000),IF(I2&gt;=600001,(I2-600000),0))))),IF(I2&gt;=10000000,(I2-1955000),IF(I2&gt;=7700000,(I2*0.95-1455000),IF(I2&gt;=4100000,(I2*0.85-685000),IF(I2&gt;=3300000,(I2*0.75-275000),IF(I2&gt;=1100001,(I2-1100000),0))))))</f>
        <v>0</v>
      </c>
      <c r="K2" s="9">
        <f>'仮計算 (月割対応版)'!K5</f>
        <v>0</v>
      </c>
      <c r="L2" s="62">
        <f>MAX((SUM(H2,J2,K2)),0)</f>
        <v>0</v>
      </c>
      <c r="M2" s="63">
        <f>MAX((L2-430000),0)</f>
        <v>0</v>
      </c>
      <c r="N2" s="84">
        <f>'仮計算 (月割対応版)'!L5</f>
        <v>0</v>
      </c>
      <c r="O2" s="84">
        <f>'仮計算 (月割対応版)'!I5</f>
        <v>0</v>
      </c>
      <c r="P2" s="84">
        <f>'仮計算 (月割対応版)'!M5</f>
        <v>0</v>
      </c>
      <c r="Q2" s="129">
        <f>F2-O2</f>
        <v>0</v>
      </c>
      <c r="R2" s="130">
        <f>IF(Q2="","",IF(Q2&gt;=8500000,(Q2-1950000),IF(Q2&gt;=6600000,(Q2*0.9-1100000),IF(Q2&gt;=3600000,(ROUNDDOWN(Q2/4,-3)*3.2-440000),IF(Q2&gt;=1800000,(ROUNDDOWN(Q2/4,-3)*2.8-80000),IF(Q2&gt;=1628000,ROUNDDOWN(Q2/4,-3)*2.4+100000,IF(Q2&gt;=1624000,1074000,IF(Q2&gt;=1622000,1072000,IF(Q2&gt;=1620000,1070000,IF(Q2&gt;=1619000,1069000,IF(Q2&gt;=551000,IF((Q2-550000)&lt;0,0,Q2-550000),0)))))))))))</f>
        <v>0</v>
      </c>
      <c r="S2" s="130">
        <f>IF(AF2="",R2,IF(OR(AND(E2&lt;=税率等!$B$9,E2&gt;=税率等!$B$11),C2&gt;=E2),ROUNDDOWN(R2*0.3,0),R2))</f>
        <v>0</v>
      </c>
      <c r="T2" s="131">
        <f t="shared" ref="T2:T8" si="1">MAX((J2+(K2+N2+P2)+S2-IF(AND(AA2&gt;=65,J2&gt;=150000),150000,0)),0)</f>
        <v>0</v>
      </c>
      <c r="U2" s="114"/>
      <c r="V2" s="119"/>
      <c r="W2" s="64">
        <f>'仮計算 (月割対応版)'!N5</f>
        <v>0</v>
      </c>
      <c r="X2" s="111" t="str">
        <f>IF(B2="","",DATE(YEAR(B2)+40,MONTH(B2),DAY(B2))-1)</f>
        <v/>
      </c>
      <c r="Y2" s="65" t="str">
        <f>IF(B2="","",DATE(YEAR(B2)+65,MONTH(B2),DAY(B2))-1)</f>
        <v/>
      </c>
      <c r="Z2" s="66" t="str">
        <f>IF(B2="","",DATE(YEAR(B2)+75,MONTH(B2),DAY(B2))-1)</f>
        <v/>
      </c>
      <c r="AA2" s="67">
        <f>IF(税率等!$B$8&lt;B2,0,(INT(YEARFRAC(B2,税率等!$B$8,1))))</f>
        <v>0</v>
      </c>
      <c r="AB2" s="68" t="str">
        <f>IF(B2="","",INT(YEARFRAC(B2,税率等!$B$10,1)))</f>
        <v/>
      </c>
      <c r="AC2" s="69" t="str">
        <f>IF(B2="","",INT(YEARFRAC(B2,税率等!$B$18,1)))</f>
        <v/>
      </c>
      <c r="AD2" s="70" t="str">
        <f>IF(A2="加入者",IF(OR(AC2&gt;=75,C2&gt;税率等!$B$18,D2&lt;税率等!$B$18),"","該当"),"")</f>
        <v/>
      </c>
      <c r="AE2" s="71" t="str">
        <f t="shared" ref="AE2:AE8" si="2">IF(AND(AD2="該当",AC2&gt;=40,AC2&lt;65),"該当","")</f>
        <v/>
      </c>
      <c r="AF2" s="72" t="str">
        <f>IF(AND(A2="加入者",E2&gt;=税率等!$B$11,E2&lt;=税率等!$B$18),"該当","")</f>
        <v/>
      </c>
      <c r="AI2" s="35"/>
    </row>
    <row r="3" spans="1:35" s="13" customFormat="1" ht="30" customHeight="1" x14ac:dyDescent="0.25">
      <c r="A3" s="68" t="str">
        <f>IF('仮計算 (月割対応版)'!C6="","",'仮計算 (月割対応版)'!C6)</f>
        <v/>
      </c>
      <c r="B3" s="88" t="str">
        <f>IF('仮計算 (月割対応版)'!D6="","",'仮計算 (月割対応版)'!D6)</f>
        <v/>
      </c>
      <c r="C3" s="59" t="str">
        <f>IF(B3="","",IF(OR('仮計算 (月割対応版)'!E6="",'仮計算 (月割対応版)'!E6&lt;=税率等!$B$9),税率等!$B$9,'仮計算 (月割対応版)'!E6))</f>
        <v/>
      </c>
      <c r="D3" s="60" t="str">
        <f>IF(B3="","",IF('仮計算 (月割対応版)'!F6="",税率等!$B$10,'仮計算 (月割対応版)'!F6))</f>
        <v/>
      </c>
      <c r="E3" s="61" t="str">
        <f>IF('仮計算 (月割対応版)'!G6="","",'仮計算 (月割対応版)'!G6+1)</f>
        <v/>
      </c>
      <c r="F3" s="79">
        <f>IF('仮計算 (月割対応版)'!H6="",0,'仮計算 (月割対応版)'!H6)</f>
        <v>0</v>
      </c>
      <c r="G3" s="80">
        <f t="shared" ref="G3:G8" si="3">IF(F3&gt;=8500000,(F3-1950000),IF(F3&gt;=6600000,(F3*0.9-1100000),IF(F3&gt;=3600000,(ROUNDDOWN(F3/4,-3)*3.2-440000),IF(F3&gt;=1800000,(ROUNDDOWN(F3/4,-3)*2.8-80000),IF(F3&gt;=1628000,ROUNDDOWN(F3/4,-3)*2.4+100000,IF(F3&gt;=1624000,1074000,IF(F3&gt;=1622000,1072000,IF(F3&gt;=1620000,1070000,IF(F3&gt;=1619000,1069000,IF(F3&gt;=551000,IF((F3-550000)&lt;0,0,F3-550000),0))))))))))</f>
        <v>0</v>
      </c>
      <c r="H3" s="9">
        <f t="shared" si="0"/>
        <v>0</v>
      </c>
      <c r="I3" s="9">
        <f>IF('仮計算 (月割対応版)'!J6="",0,'仮計算 (月割対応版)'!J6)</f>
        <v>0</v>
      </c>
      <c r="J3" s="9">
        <f>IF(AA3&lt;65,IF('仮計算 (月割対応版)'!J6&gt;=10000000,('仮計算 (月割対応版)'!J6-1955000),IF('仮計算 (月割対応版)'!J6&gt;=7700000,('仮計算 (月割対応版)'!J6*0.95-1455000),IF('仮計算 (月割対応版)'!J6&gt;=4100000,('仮計算 (月割対応版)'!J6*0.85-685000),IF('仮計算 (月割対応版)'!J6&gt;=1300000,('仮計算 (月割対応版)'!J6*0.75-275000),IF('仮計算 (月割対応版)'!J6&gt;=600001,('仮計算 (月割対応版)'!J6-600000),0))))),IF('仮計算 (月割対応版)'!J6&gt;=10000000,('仮計算 (月割対応版)'!J6-1955000),IF('仮計算 (月割対応版)'!J6&gt;=7700000,('仮計算 (月割対応版)'!J6*0.95-1455000),IF('仮計算 (月割対応版)'!J6&gt;=4100000,('仮計算 (月割対応版)'!J6*0.85-685000),IF('仮計算 (月割対応版)'!J6&gt;=3300000,('仮計算 (月割対応版)'!J6*0.75-275000),IF('仮計算 (月割対応版)'!J6&gt;=1100001,('仮計算 (月割対応版)'!J6-1100000),0))))))</f>
        <v>0</v>
      </c>
      <c r="K3" s="9">
        <f>'仮計算 (月割対応版)'!K6</f>
        <v>0</v>
      </c>
      <c r="L3" s="62">
        <f t="shared" ref="L3:L8" si="4">MAX((SUM(H3,J3,K3)),0)</f>
        <v>0</v>
      </c>
      <c r="M3" s="63">
        <f t="shared" ref="M3:M8" si="5">MAX((L3-430000),0)</f>
        <v>0</v>
      </c>
      <c r="N3" s="84">
        <f>'仮計算 (月割対応版)'!L6</f>
        <v>0</v>
      </c>
      <c r="O3" s="84">
        <f>'仮計算 (月割対応版)'!I6</f>
        <v>0</v>
      </c>
      <c r="P3" s="84">
        <f>'仮計算 (月割対応版)'!M6</f>
        <v>0</v>
      </c>
      <c r="Q3" s="129">
        <f t="shared" ref="Q3:Q8" si="6">F3-O3</f>
        <v>0</v>
      </c>
      <c r="R3" s="130">
        <f t="shared" ref="R3:R8" si="7">IF(Q3="","",IF(Q3&gt;=8500000,(Q3-1950000),IF(Q3&gt;=6600000,(Q3*0.9-1100000),IF(Q3&gt;=3600000,(ROUNDDOWN(Q3/4,-3)*3.2-440000),IF(Q3&gt;=1800000,(ROUNDDOWN(Q3/4,-3)*2.8-80000),IF(Q3&gt;=1628000,ROUNDDOWN(Q3/4,-3)*2.4+100000,IF(Q3&gt;=1624000,1074000,IF(Q3&gt;=1622000,1072000,IF(Q3&gt;=1620000,1070000,IF(Q3&gt;=1619000,1069000,IF(Q3&gt;=551000,IF((Q3-550000)&lt;0,0,Q3-550000),0)))))))))))</f>
        <v>0</v>
      </c>
      <c r="S3" s="130">
        <f>IF(AF3="",R3,IF(OR(AND(E3&lt;=税率等!$B$9,E3&gt;=税率等!$B$11),C3&gt;=E3),ROUNDDOWN(R3*0.3,0),R3))</f>
        <v>0</v>
      </c>
      <c r="T3" s="131">
        <f t="shared" si="1"/>
        <v>0</v>
      </c>
      <c r="U3" s="114"/>
      <c r="V3" s="119"/>
      <c r="W3" s="64">
        <f>'仮計算 (月割対応版)'!N6</f>
        <v>0</v>
      </c>
      <c r="X3" s="111" t="str">
        <f t="shared" ref="X3:X8" si="8">IF(B3="","",DATE(YEAR(B3)+40,MONTH(B3),DAY(B3))-1)</f>
        <v/>
      </c>
      <c r="Y3" s="65" t="str">
        <f t="shared" ref="Y3:Y8" si="9">IF(B3="","",DATE(YEAR(B3)+65,MONTH(B3),DAY(B3))-1)</f>
        <v/>
      </c>
      <c r="Z3" s="66" t="str">
        <f t="shared" ref="Z3:Z8" si="10">IF(B3="","",DATE(YEAR(B3)+75,MONTH(B3),DAY(B3))-1)</f>
        <v/>
      </c>
      <c r="AA3" s="67">
        <f>IF(税率等!$B$8&lt;B3,0,(INT(YEARFRAC(B3,税率等!$B$8,1))))</f>
        <v>0</v>
      </c>
      <c r="AB3" s="68" t="str">
        <f>IF(B3="","",INT(YEARFRAC(B3,税率等!$B$10,1)))</f>
        <v/>
      </c>
      <c r="AC3" s="69" t="str">
        <f>IF(B3="","",INT(YEARFRAC(B3,税率等!$B$18,1)))</f>
        <v/>
      </c>
      <c r="AD3" s="70" t="str">
        <f>IF(A3="加入者",IF(OR(AC3&gt;=75,C3&gt;税率等!$B$18,D3&lt;税率等!$B$18),"","該当"),"")</f>
        <v/>
      </c>
      <c r="AE3" s="71" t="str">
        <f t="shared" si="2"/>
        <v/>
      </c>
      <c r="AF3" s="72" t="str">
        <f>IF(AND(A3="加入者",E3&gt;=税率等!$B$11,E3&lt;=税率等!$B$18),"該当","")</f>
        <v/>
      </c>
      <c r="AI3" s="35"/>
    </row>
    <row r="4" spans="1:35" s="13" customFormat="1" ht="30" customHeight="1" x14ac:dyDescent="0.25">
      <c r="A4" s="68" t="str">
        <f>IF('仮計算 (月割対応版)'!C7="","",'仮計算 (月割対応版)'!C7)</f>
        <v/>
      </c>
      <c r="B4" s="88" t="str">
        <f>IF('仮計算 (月割対応版)'!D7="","",'仮計算 (月割対応版)'!D7)</f>
        <v/>
      </c>
      <c r="C4" s="59" t="str">
        <f>IF(B4="","",IF(OR('仮計算 (月割対応版)'!E7="",'仮計算 (月割対応版)'!E7&lt;=税率等!$B$9),税率等!$B$9,'仮計算 (月割対応版)'!E7))</f>
        <v/>
      </c>
      <c r="D4" s="60" t="str">
        <f>IF(B4="","",IF('仮計算 (月割対応版)'!F7="",税率等!$B$10,'仮計算 (月割対応版)'!F7))</f>
        <v/>
      </c>
      <c r="E4" s="61" t="str">
        <f>IF('仮計算 (月割対応版)'!G7="","",'仮計算 (月割対応版)'!G7+1)</f>
        <v/>
      </c>
      <c r="F4" s="79">
        <f>IF('仮計算 (月割対応版)'!H7="",0,'仮計算 (月割対応版)'!H7)</f>
        <v>0</v>
      </c>
      <c r="G4" s="80">
        <f t="shared" si="3"/>
        <v>0</v>
      </c>
      <c r="H4" s="9">
        <f t="shared" si="0"/>
        <v>0</v>
      </c>
      <c r="I4" s="9">
        <f>IF('仮計算 (月割対応版)'!J7="",0,'仮計算 (月割対応版)'!J7)</f>
        <v>0</v>
      </c>
      <c r="J4" s="9">
        <f>IF(AA4&lt;65,IF('仮計算 (月割対応版)'!J7&gt;=10000000,('仮計算 (月割対応版)'!J7-1955000),IF('仮計算 (月割対応版)'!J7&gt;=7700000,('仮計算 (月割対応版)'!J7*0.95-1455000),IF('仮計算 (月割対応版)'!J7&gt;=4100000,('仮計算 (月割対応版)'!J7*0.85-685000),IF('仮計算 (月割対応版)'!J7&gt;=1300000,('仮計算 (月割対応版)'!J7*0.75-275000),IF('仮計算 (月割対応版)'!J7&gt;=600001,('仮計算 (月割対応版)'!J7-600000),0))))),IF('仮計算 (月割対応版)'!J7&gt;=10000000,('仮計算 (月割対応版)'!J7-1955000),IF('仮計算 (月割対応版)'!J7&gt;=7700000,('仮計算 (月割対応版)'!J7*0.95-1455000),IF('仮計算 (月割対応版)'!J7&gt;=4100000,('仮計算 (月割対応版)'!J7*0.85-685000),IF('仮計算 (月割対応版)'!J7&gt;=3300000,('仮計算 (月割対応版)'!J7*0.75-275000),IF('仮計算 (月割対応版)'!J7&gt;=1100001,('仮計算 (月割対応版)'!J7-1100000),0))))))</f>
        <v>0</v>
      </c>
      <c r="K4" s="9">
        <f>'仮計算 (月割対応版)'!K7</f>
        <v>0</v>
      </c>
      <c r="L4" s="62">
        <f t="shared" si="4"/>
        <v>0</v>
      </c>
      <c r="M4" s="63">
        <f t="shared" si="5"/>
        <v>0</v>
      </c>
      <c r="N4" s="84">
        <f>'仮計算 (月割対応版)'!L7</f>
        <v>0</v>
      </c>
      <c r="O4" s="84">
        <f>'仮計算 (月割対応版)'!I7</f>
        <v>0</v>
      </c>
      <c r="P4" s="84">
        <f>'仮計算 (月割対応版)'!M7</f>
        <v>0</v>
      </c>
      <c r="Q4" s="129">
        <f t="shared" si="6"/>
        <v>0</v>
      </c>
      <c r="R4" s="130">
        <f t="shared" si="7"/>
        <v>0</v>
      </c>
      <c r="S4" s="130">
        <f>IF(AF4="",R4,IF(OR(AND(E4&lt;=税率等!$B$9,E4&gt;=税率等!$B$11),C4&gt;=E4),ROUNDDOWN(R4*0.3,0),R4))</f>
        <v>0</v>
      </c>
      <c r="T4" s="131">
        <f t="shared" si="1"/>
        <v>0</v>
      </c>
      <c r="U4" s="114"/>
      <c r="V4" s="119"/>
      <c r="W4" s="64">
        <f>'仮計算 (月割対応版)'!N7</f>
        <v>0</v>
      </c>
      <c r="X4" s="111" t="str">
        <f t="shared" si="8"/>
        <v/>
      </c>
      <c r="Y4" s="65" t="str">
        <f t="shared" si="9"/>
        <v/>
      </c>
      <c r="Z4" s="66" t="str">
        <f t="shared" si="10"/>
        <v/>
      </c>
      <c r="AA4" s="67">
        <f>IF(税率等!$B$8&lt;B4,0,(INT(YEARFRAC(B4,税率等!$B$8,1))))</f>
        <v>0</v>
      </c>
      <c r="AB4" s="68" t="str">
        <f>IF(B4="","",INT(YEARFRAC(B4,税率等!$B$10,1)))</f>
        <v/>
      </c>
      <c r="AC4" s="69" t="str">
        <f>IF(B4="","",INT(YEARFRAC(B4,税率等!$B$18,1)))</f>
        <v/>
      </c>
      <c r="AD4" s="70" t="str">
        <f>IF(A4="加入者",IF(OR(AC4&gt;=75,C4&gt;税率等!$B$18,D4&lt;税率等!$B$18),"","該当"),"")</f>
        <v/>
      </c>
      <c r="AE4" s="71" t="str">
        <f t="shared" si="2"/>
        <v/>
      </c>
      <c r="AF4" s="72" t="str">
        <f>IF(AND(A4="加入者",E4&gt;=税率等!$B$11,E4&lt;=税率等!$B$18),"該当","")</f>
        <v/>
      </c>
      <c r="AI4" s="35"/>
    </row>
    <row r="5" spans="1:35" s="13" customFormat="1" ht="30" customHeight="1" x14ac:dyDescent="0.25">
      <c r="A5" s="68" t="str">
        <f>IF('仮計算 (月割対応版)'!C8="","",'仮計算 (月割対応版)'!C8)</f>
        <v/>
      </c>
      <c r="B5" s="88" t="str">
        <f>IF('仮計算 (月割対応版)'!D8="","",'仮計算 (月割対応版)'!D8)</f>
        <v/>
      </c>
      <c r="C5" s="59" t="str">
        <f>IF(B5="","",IF(OR('仮計算 (月割対応版)'!E8="",'仮計算 (月割対応版)'!E8&lt;=税率等!$B$9),税率等!$B$9,'仮計算 (月割対応版)'!E8))</f>
        <v/>
      </c>
      <c r="D5" s="60" t="str">
        <f>IF(B5="","",IF('仮計算 (月割対応版)'!F8="",税率等!$B$10,'仮計算 (月割対応版)'!F8))</f>
        <v/>
      </c>
      <c r="E5" s="61" t="str">
        <f>IF('仮計算 (月割対応版)'!G8="","",'仮計算 (月割対応版)'!G8+1)</f>
        <v/>
      </c>
      <c r="F5" s="79">
        <f>IF('仮計算 (月割対応版)'!H8="",0,'仮計算 (月割対応版)'!H8)</f>
        <v>0</v>
      </c>
      <c r="G5" s="80">
        <f t="shared" si="3"/>
        <v>0</v>
      </c>
      <c r="H5" s="9">
        <f t="shared" si="0"/>
        <v>0</v>
      </c>
      <c r="I5" s="9">
        <f>IF('仮計算 (月割対応版)'!J8="",0,'仮計算 (月割対応版)'!J8)</f>
        <v>0</v>
      </c>
      <c r="J5" s="9">
        <f>IF(AA5&lt;65,IF('仮計算 (月割対応版)'!J8&gt;=10000000,('仮計算 (月割対応版)'!J8-1955000),IF('仮計算 (月割対応版)'!J8&gt;=7700000,('仮計算 (月割対応版)'!J8*0.95-1455000),IF('仮計算 (月割対応版)'!J8&gt;=4100000,('仮計算 (月割対応版)'!J8*0.85-685000),IF('仮計算 (月割対応版)'!J8&gt;=1300000,('仮計算 (月割対応版)'!J8*0.75-275000),IF('仮計算 (月割対応版)'!J8&gt;=600001,('仮計算 (月割対応版)'!J8-600000),0))))),IF('仮計算 (月割対応版)'!J8&gt;=10000000,('仮計算 (月割対応版)'!J8-1955000),IF('仮計算 (月割対応版)'!J8&gt;=7700000,('仮計算 (月割対応版)'!J8*0.95-1455000),IF('仮計算 (月割対応版)'!J8&gt;=4100000,('仮計算 (月割対応版)'!J8*0.85-685000),IF('仮計算 (月割対応版)'!J8&gt;=3300000,('仮計算 (月割対応版)'!J8*0.75-275000),IF('仮計算 (月割対応版)'!J8&gt;=1100001,('仮計算 (月割対応版)'!J8-1100000),0))))))</f>
        <v>0</v>
      </c>
      <c r="K5" s="9">
        <f>'仮計算 (月割対応版)'!K8</f>
        <v>0</v>
      </c>
      <c r="L5" s="62">
        <f t="shared" si="4"/>
        <v>0</v>
      </c>
      <c r="M5" s="63">
        <f t="shared" si="5"/>
        <v>0</v>
      </c>
      <c r="N5" s="84">
        <f>'仮計算 (月割対応版)'!L8</f>
        <v>0</v>
      </c>
      <c r="O5" s="84">
        <f>'仮計算 (月割対応版)'!I8</f>
        <v>0</v>
      </c>
      <c r="P5" s="84">
        <f>'仮計算 (月割対応版)'!M8</f>
        <v>0</v>
      </c>
      <c r="Q5" s="129">
        <f t="shared" si="6"/>
        <v>0</v>
      </c>
      <c r="R5" s="130">
        <f t="shared" si="7"/>
        <v>0</v>
      </c>
      <c r="S5" s="130">
        <f>IF(AF5="",R5,IF(OR(AND(E5&lt;=税率等!$B$9,E5&gt;=税率等!$B$11),C5&gt;=E5),ROUNDDOWN(R5*0.3,0),R5))</f>
        <v>0</v>
      </c>
      <c r="T5" s="131">
        <f t="shared" si="1"/>
        <v>0</v>
      </c>
      <c r="U5" s="114"/>
      <c r="V5" s="119"/>
      <c r="W5" s="64">
        <f>'仮計算 (月割対応版)'!N8</f>
        <v>0</v>
      </c>
      <c r="X5" s="111" t="str">
        <f t="shared" si="8"/>
        <v/>
      </c>
      <c r="Y5" s="65" t="str">
        <f t="shared" si="9"/>
        <v/>
      </c>
      <c r="Z5" s="66" t="str">
        <f t="shared" si="10"/>
        <v/>
      </c>
      <c r="AA5" s="67">
        <f>IF(税率等!$B$8&lt;B5,0,(INT(YEARFRAC(B5,税率等!$B$8,1))))</f>
        <v>0</v>
      </c>
      <c r="AB5" s="68" t="str">
        <f>IF(B5="","",INT(YEARFRAC(B5,税率等!$B$10,1)))</f>
        <v/>
      </c>
      <c r="AC5" s="69" t="str">
        <f>IF(B5="","",INT(YEARFRAC(B5,税率等!$B$18,1)))</f>
        <v/>
      </c>
      <c r="AD5" s="70" t="str">
        <f>IF(A5="加入者",IF(OR(AC5&gt;=75,C5&gt;税率等!$B$18,D5&lt;税率等!$B$18),"","該当"),"")</f>
        <v/>
      </c>
      <c r="AE5" s="71" t="str">
        <f t="shared" si="2"/>
        <v/>
      </c>
      <c r="AF5" s="72" t="str">
        <f>IF(AND(A5="加入者",E5&gt;=税率等!$B$11,E5&lt;=税率等!$B$18),"該当","")</f>
        <v/>
      </c>
      <c r="AI5" s="35"/>
    </row>
    <row r="6" spans="1:35" s="13" customFormat="1" ht="30" customHeight="1" x14ac:dyDescent="0.25">
      <c r="A6" s="68" t="str">
        <f>IF('仮計算 (月割対応版)'!C9="","",'仮計算 (月割対応版)'!C9)</f>
        <v/>
      </c>
      <c r="B6" s="88" t="str">
        <f>IF('仮計算 (月割対応版)'!D9="","",'仮計算 (月割対応版)'!D9)</f>
        <v/>
      </c>
      <c r="C6" s="59" t="str">
        <f>IF(B6="","",IF(OR('仮計算 (月割対応版)'!E9="",'仮計算 (月割対応版)'!E9&lt;=税率等!$B$9),税率等!$B$9,'仮計算 (月割対応版)'!E9))</f>
        <v/>
      </c>
      <c r="D6" s="60" t="str">
        <f>IF(B6="","",IF('仮計算 (月割対応版)'!F9="",税率等!$B$10,'仮計算 (月割対応版)'!F9))</f>
        <v/>
      </c>
      <c r="E6" s="61" t="str">
        <f>IF('仮計算 (月割対応版)'!G9="","",'仮計算 (月割対応版)'!G9+1)</f>
        <v/>
      </c>
      <c r="F6" s="79">
        <f>IF('仮計算 (月割対応版)'!H9="",0,'仮計算 (月割対応版)'!H9)</f>
        <v>0</v>
      </c>
      <c r="G6" s="80">
        <f t="shared" si="3"/>
        <v>0</v>
      </c>
      <c r="H6" s="9">
        <f t="shared" si="0"/>
        <v>0</v>
      </c>
      <c r="I6" s="9">
        <f>IF('仮計算 (月割対応版)'!J9="",0,'仮計算 (月割対応版)'!J9)</f>
        <v>0</v>
      </c>
      <c r="J6" s="9">
        <f>IF(AA6&lt;65,IF('仮計算 (月割対応版)'!J9&gt;=10000000,('仮計算 (月割対応版)'!J9-1955000),IF('仮計算 (月割対応版)'!J9&gt;=7700000,('仮計算 (月割対応版)'!J9*0.95-1455000),IF('仮計算 (月割対応版)'!J9&gt;=4100000,('仮計算 (月割対応版)'!J9*0.85-685000),IF('仮計算 (月割対応版)'!J9&gt;=1300000,('仮計算 (月割対応版)'!J9*0.75-275000),IF('仮計算 (月割対応版)'!J9&gt;=600001,('仮計算 (月割対応版)'!J9-600000),0))))),IF('仮計算 (月割対応版)'!J9&gt;=10000000,('仮計算 (月割対応版)'!J9-1955000),IF('仮計算 (月割対応版)'!J9&gt;=7700000,('仮計算 (月割対応版)'!J9*0.95-1455000),IF('仮計算 (月割対応版)'!J9&gt;=4100000,('仮計算 (月割対応版)'!J9*0.85-685000),IF('仮計算 (月割対応版)'!J9&gt;=3300000,('仮計算 (月割対応版)'!J9*0.75-275000),IF('仮計算 (月割対応版)'!J9&gt;=1100001,('仮計算 (月割対応版)'!J9-1100000),0))))))</f>
        <v>0</v>
      </c>
      <c r="K6" s="9">
        <f>'仮計算 (月割対応版)'!K9</f>
        <v>0</v>
      </c>
      <c r="L6" s="62">
        <f t="shared" si="4"/>
        <v>0</v>
      </c>
      <c r="M6" s="63">
        <f t="shared" si="5"/>
        <v>0</v>
      </c>
      <c r="N6" s="84">
        <f>'仮計算 (月割対応版)'!L9</f>
        <v>0</v>
      </c>
      <c r="O6" s="84">
        <f>'仮計算 (月割対応版)'!I9</f>
        <v>0</v>
      </c>
      <c r="P6" s="84">
        <f>'仮計算 (月割対応版)'!M9</f>
        <v>0</v>
      </c>
      <c r="Q6" s="129">
        <f t="shared" si="6"/>
        <v>0</v>
      </c>
      <c r="R6" s="130">
        <f t="shared" si="7"/>
        <v>0</v>
      </c>
      <c r="S6" s="130">
        <f>IF(AF6="",R6,IF(OR(AND(E6&lt;=税率等!$B$9,E6&gt;=税率等!$B$11),C6&gt;=E6),ROUNDDOWN(R6*0.3,0),R6))</f>
        <v>0</v>
      </c>
      <c r="T6" s="131">
        <f t="shared" si="1"/>
        <v>0</v>
      </c>
      <c r="U6" s="114"/>
      <c r="V6" s="117"/>
      <c r="W6" s="64">
        <f>'仮計算 (月割対応版)'!N9</f>
        <v>0</v>
      </c>
      <c r="X6" s="111" t="str">
        <f t="shared" si="8"/>
        <v/>
      </c>
      <c r="Y6" s="65" t="str">
        <f t="shared" si="9"/>
        <v/>
      </c>
      <c r="Z6" s="66" t="str">
        <f t="shared" si="10"/>
        <v/>
      </c>
      <c r="AA6" s="67">
        <f>IF(税率等!$B$8&lt;B6,0,(INT(YEARFRAC(B6,税率等!$B$8,1))))</f>
        <v>0</v>
      </c>
      <c r="AB6" s="68" t="str">
        <f>IF(B6="","",INT(YEARFRAC(B6,税率等!$B$10,1)))</f>
        <v/>
      </c>
      <c r="AC6" s="69" t="str">
        <f>IF(B6="","",INT(YEARFRAC(B6,税率等!$B$18,1)))</f>
        <v/>
      </c>
      <c r="AD6" s="70" t="str">
        <f>IF(A6="加入者",IF(OR(AC6&gt;=75,C6&gt;税率等!$B$18,D6&lt;税率等!$B$18),"","該当"),"")</f>
        <v/>
      </c>
      <c r="AE6" s="71" t="str">
        <f t="shared" si="2"/>
        <v/>
      </c>
      <c r="AF6" s="72" t="str">
        <f>IF(AND(A6="加入者",E6&gt;=税率等!$B$11,E6&lt;=税率等!$B$18),"該当","")</f>
        <v/>
      </c>
      <c r="AI6" s="35"/>
    </row>
    <row r="7" spans="1:35" s="13" customFormat="1" ht="30" customHeight="1" x14ac:dyDescent="0.25">
      <c r="A7" s="68" t="str">
        <f>IF('仮計算 (月割対応版)'!C10="","",'仮計算 (月割対応版)'!C10)</f>
        <v/>
      </c>
      <c r="B7" s="88" t="str">
        <f>IF('仮計算 (月割対応版)'!D10="","",'仮計算 (月割対応版)'!D10)</f>
        <v/>
      </c>
      <c r="C7" s="59" t="str">
        <f>IF(B7="","",IF(OR('仮計算 (月割対応版)'!E10="",'仮計算 (月割対応版)'!E10&lt;=税率等!$B$9),税率等!$B$9,'仮計算 (月割対応版)'!E10))</f>
        <v/>
      </c>
      <c r="D7" s="60" t="str">
        <f>IF(B7="","",IF('仮計算 (月割対応版)'!F10="",税率等!$B$10,'仮計算 (月割対応版)'!F10))</f>
        <v/>
      </c>
      <c r="E7" s="61" t="str">
        <f>IF('仮計算 (月割対応版)'!G10="","",'仮計算 (月割対応版)'!G10+1)</f>
        <v/>
      </c>
      <c r="F7" s="79">
        <f>IF('仮計算 (月割対応版)'!H10="",0,'仮計算 (月割対応版)'!H10)</f>
        <v>0</v>
      </c>
      <c r="G7" s="80">
        <f t="shared" si="3"/>
        <v>0</v>
      </c>
      <c r="H7" s="9">
        <f t="shared" si="0"/>
        <v>0</v>
      </c>
      <c r="I7" s="9">
        <f>IF('仮計算 (月割対応版)'!J10="",0,'仮計算 (月割対応版)'!J10)</f>
        <v>0</v>
      </c>
      <c r="J7" s="9">
        <f>IF(AA7&lt;65,IF('仮計算 (月割対応版)'!J10&gt;=10000000,('仮計算 (月割対応版)'!J10-1955000),IF('仮計算 (月割対応版)'!J10&gt;=7700000,('仮計算 (月割対応版)'!J10*0.95-1455000),IF('仮計算 (月割対応版)'!J10&gt;=4100000,('仮計算 (月割対応版)'!J10*0.85-685000),IF('仮計算 (月割対応版)'!J10&gt;=1300000,('仮計算 (月割対応版)'!J10*0.75-275000),IF('仮計算 (月割対応版)'!J10&gt;=600001,('仮計算 (月割対応版)'!J10-600000),0))))),IF('仮計算 (月割対応版)'!J10&gt;=10000000,('仮計算 (月割対応版)'!J10-1955000),IF('仮計算 (月割対応版)'!J10&gt;=7700000,('仮計算 (月割対応版)'!J10*0.95-1455000),IF('仮計算 (月割対応版)'!J10&gt;=4100000,('仮計算 (月割対応版)'!J10*0.85-685000),IF('仮計算 (月割対応版)'!J10&gt;=3300000,('仮計算 (月割対応版)'!J10*0.75-275000),IF('仮計算 (月割対応版)'!J10&gt;=1100001,('仮計算 (月割対応版)'!J10-1100000),0))))))</f>
        <v>0</v>
      </c>
      <c r="K7" s="9">
        <f>'仮計算 (月割対応版)'!K10</f>
        <v>0</v>
      </c>
      <c r="L7" s="62">
        <f t="shared" si="4"/>
        <v>0</v>
      </c>
      <c r="M7" s="63">
        <f t="shared" si="5"/>
        <v>0</v>
      </c>
      <c r="N7" s="84">
        <f>'仮計算 (月割対応版)'!L10</f>
        <v>0</v>
      </c>
      <c r="O7" s="84">
        <f>'仮計算 (月割対応版)'!I10</f>
        <v>0</v>
      </c>
      <c r="P7" s="84">
        <f>'仮計算 (月割対応版)'!M10</f>
        <v>0</v>
      </c>
      <c r="Q7" s="129">
        <f t="shared" si="6"/>
        <v>0</v>
      </c>
      <c r="R7" s="130">
        <f t="shared" si="7"/>
        <v>0</v>
      </c>
      <c r="S7" s="130">
        <f>IF(AF7="",R7,IF(OR(AND(E7&lt;=税率等!$B$9,E7&gt;=税率等!$B$11),C7&gt;=E7),ROUNDDOWN(R7*0.3,0),R7))</f>
        <v>0</v>
      </c>
      <c r="T7" s="131">
        <f t="shared" si="1"/>
        <v>0</v>
      </c>
      <c r="U7" s="114"/>
      <c r="V7" s="117"/>
      <c r="W7" s="64">
        <f>'仮計算 (月割対応版)'!N10</f>
        <v>0</v>
      </c>
      <c r="X7" s="111" t="str">
        <f t="shared" si="8"/>
        <v/>
      </c>
      <c r="Y7" s="65" t="str">
        <f t="shared" si="9"/>
        <v/>
      </c>
      <c r="Z7" s="66" t="str">
        <f t="shared" si="10"/>
        <v/>
      </c>
      <c r="AA7" s="67">
        <f>IF(税率等!$B$8&lt;B7,0,(INT(YEARFRAC(B7,税率等!$B$8,1))))</f>
        <v>0</v>
      </c>
      <c r="AB7" s="68" t="str">
        <f>IF(B7="","",INT(YEARFRAC(B7,税率等!$B$10,1)))</f>
        <v/>
      </c>
      <c r="AC7" s="69" t="str">
        <f>IF(B7="","",INT(YEARFRAC(B7,税率等!$B$18,1)))</f>
        <v/>
      </c>
      <c r="AD7" s="70" t="str">
        <f>IF(A7="加入者",IF(OR(AC7&gt;=75,C7&gt;税率等!$B$18,D7&lt;税率等!$B$18),"","該当"),"")</f>
        <v/>
      </c>
      <c r="AE7" s="71" t="str">
        <f t="shared" si="2"/>
        <v/>
      </c>
      <c r="AF7" s="72" t="str">
        <f>IF(AND(A7="加入者",E7&gt;=税率等!$B$11,E7&lt;=税率等!$B$18),"該当","")</f>
        <v/>
      </c>
      <c r="AI7" s="35"/>
    </row>
    <row r="8" spans="1:35" s="13" customFormat="1" ht="30" customHeight="1" x14ac:dyDescent="0.25">
      <c r="A8" s="68" t="str">
        <f>IF('仮計算 (月割対応版)'!C11="","",'仮計算 (月割対応版)'!C11)</f>
        <v/>
      </c>
      <c r="B8" s="88" t="str">
        <f>IF('仮計算 (月割対応版)'!D11="","",'仮計算 (月割対応版)'!D11)</f>
        <v/>
      </c>
      <c r="C8" s="59" t="str">
        <f>IF(B8="","",IF(OR('仮計算 (月割対応版)'!E11="",'仮計算 (月割対応版)'!E11&lt;=税率等!$B$9),税率等!$B$9,'仮計算 (月割対応版)'!E11))</f>
        <v/>
      </c>
      <c r="D8" s="60" t="str">
        <f>IF(B8="","",IF('仮計算 (月割対応版)'!F11="",税率等!$B$10,'仮計算 (月割対応版)'!F11))</f>
        <v/>
      </c>
      <c r="E8" s="61" t="str">
        <f>IF('仮計算 (月割対応版)'!G11="","",'仮計算 (月割対応版)'!G11+1)</f>
        <v/>
      </c>
      <c r="F8" s="79">
        <f>IF('仮計算 (月割対応版)'!H11="",0,'仮計算 (月割対応版)'!H11)</f>
        <v>0</v>
      </c>
      <c r="G8" s="80">
        <f t="shared" si="3"/>
        <v>0</v>
      </c>
      <c r="H8" s="9">
        <f t="shared" si="0"/>
        <v>0</v>
      </c>
      <c r="I8" s="9">
        <f>IF('仮計算 (月割対応版)'!J11="",0,'仮計算 (月割対応版)'!J11)</f>
        <v>0</v>
      </c>
      <c r="J8" s="9">
        <f>IF(AA8&lt;65,IF('仮計算 (月割対応版)'!J11&gt;=10000000,('仮計算 (月割対応版)'!J11-1955000),IF('仮計算 (月割対応版)'!J11&gt;=7700000,('仮計算 (月割対応版)'!J11*0.95-1455000),IF('仮計算 (月割対応版)'!J11&gt;=4100000,('仮計算 (月割対応版)'!J11*0.85-685000),IF('仮計算 (月割対応版)'!J11&gt;=1300000,('仮計算 (月割対応版)'!J11*0.75-275000),IF('仮計算 (月割対応版)'!J11&gt;=600001,('仮計算 (月割対応版)'!J11-600000),0))))),IF('仮計算 (月割対応版)'!J11&gt;=10000000,('仮計算 (月割対応版)'!J11-1955000),IF('仮計算 (月割対応版)'!J11&gt;=7700000,('仮計算 (月割対応版)'!J11*0.95-1455000),IF('仮計算 (月割対応版)'!J11&gt;=4100000,('仮計算 (月割対応版)'!J11*0.85-685000),IF('仮計算 (月割対応版)'!J11&gt;=3300000,('仮計算 (月割対応版)'!J11*0.75-275000),IF('仮計算 (月割対応版)'!J11&gt;=1100001,('仮計算 (月割対応版)'!J11-1100000),0))))))</f>
        <v>0</v>
      </c>
      <c r="K8" s="9">
        <f>'仮計算 (月割対応版)'!K11</f>
        <v>0</v>
      </c>
      <c r="L8" s="62">
        <f t="shared" si="4"/>
        <v>0</v>
      </c>
      <c r="M8" s="63">
        <f t="shared" si="5"/>
        <v>0</v>
      </c>
      <c r="N8" s="84">
        <f>'仮計算 (月割対応版)'!L11</f>
        <v>0</v>
      </c>
      <c r="O8" s="84">
        <f>'仮計算 (月割対応版)'!I11</f>
        <v>0</v>
      </c>
      <c r="P8" s="84">
        <f>'仮計算 (月割対応版)'!M11</f>
        <v>0</v>
      </c>
      <c r="Q8" s="129">
        <f t="shared" si="6"/>
        <v>0</v>
      </c>
      <c r="R8" s="130">
        <f t="shared" si="7"/>
        <v>0</v>
      </c>
      <c r="S8" s="130">
        <f>IF(AF8="",R8,IF(OR(AND(E8&lt;=税率等!$B$9,E8&gt;=税率等!$B$11),C8&gt;=E8),ROUNDDOWN(R8*0.3,0),R8))</f>
        <v>0</v>
      </c>
      <c r="T8" s="131">
        <f t="shared" si="1"/>
        <v>0</v>
      </c>
      <c r="U8" s="116"/>
      <c r="V8" s="124"/>
      <c r="W8" s="64">
        <f>'仮計算 (月割対応版)'!N11</f>
        <v>0</v>
      </c>
      <c r="X8" s="111" t="str">
        <f t="shared" si="8"/>
        <v/>
      </c>
      <c r="Y8" s="65" t="str">
        <f t="shared" si="9"/>
        <v/>
      </c>
      <c r="Z8" s="66" t="str">
        <f t="shared" si="10"/>
        <v/>
      </c>
      <c r="AA8" s="67">
        <f>IF(税率等!$B$8&lt;B8,0,(INT(YEARFRAC(B8,税率等!$B$8,1))))</f>
        <v>0</v>
      </c>
      <c r="AB8" s="68" t="str">
        <f>IF(B8="","",INT(YEARFRAC(B8,税率等!$B$10,1)))</f>
        <v/>
      </c>
      <c r="AC8" s="69" t="str">
        <f>IF(B8="","",INT(YEARFRAC(B8,税率等!$B$18,1)))</f>
        <v/>
      </c>
      <c r="AD8" s="70" t="str">
        <f>IF(A8="加入者",IF(OR(AC8&gt;=75,C8&gt;税率等!$B$18,D8&lt;税率等!$B$18),"","該当"),"")</f>
        <v/>
      </c>
      <c r="AE8" s="71" t="str">
        <f t="shared" si="2"/>
        <v/>
      </c>
      <c r="AF8" s="72" t="str">
        <f>IF(AND(A8="加入者",E8&gt;=税率等!$B$11,E8&lt;=税率等!$B$18),"該当","")</f>
        <v/>
      </c>
      <c r="AI8" s="35"/>
    </row>
    <row r="9" spans="1:35" ht="30" customHeight="1" x14ac:dyDescent="0.25">
      <c r="G9" s="4"/>
      <c r="H9" s="75"/>
      <c r="I9" s="75"/>
      <c r="J9" s="15"/>
      <c r="K9" s="15"/>
      <c r="L9" s="81" t="s">
        <v>70</v>
      </c>
      <c r="M9" s="82">
        <f>SUMIF(AD2:AD8,"該当",M2:M8)</f>
        <v>0</v>
      </c>
      <c r="N9" s="85"/>
      <c r="O9" s="85"/>
      <c r="P9" s="85"/>
      <c r="Q9" s="73"/>
      <c r="S9" s="81" t="s">
        <v>70</v>
      </c>
      <c r="T9" s="109">
        <f>SUMIF(C2:C8,U9,T2:T8)</f>
        <v>0</v>
      </c>
      <c r="U9" s="170">
        <f>MIN(C2:C8)</f>
        <v>0</v>
      </c>
      <c r="V9" s="122" t="s">
        <v>111</v>
      </c>
      <c r="W9" s="120">
        <f>SUMIF(AD2:AD8,"該当",W2:W8)</f>
        <v>0</v>
      </c>
    </row>
    <row r="10" spans="1:35" ht="30" customHeight="1" x14ac:dyDescent="0.25">
      <c r="G10" s="4"/>
      <c r="I10" s="15"/>
      <c r="J10" s="15"/>
      <c r="K10" s="15"/>
      <c r="L10" s="76" t="s">
        <v>71</v>
      </c>
      <c r="M10" s="77">
        <f>SUMIF(AE2:AE8,"該当",M2:M8)</f>
        <v>0</v>
      </c>
      <c r="N10" s="85"/>
      <c r="O10" s="85"/>
      <c r="P10" s="85"/>
      <c r="Q10" s="73"/>
      <c r="S10" s="76" t="s">
        <v>71</v>
      </c>
      <c r="V10" s="123">
        <f>SUMPRODUCT(($A$2:$A$8="加入者")*($C$2:$C$8=U9))</f>
        <v>0</v>
      </c>
      <c r="W10" s="121">
        <f>SUMIF(AE2:AE8,"該当",W2:W8)</f>
        <v>0</v>
      </c>
    </row>
    <row r="11" spans="1:35" ht="30" customHeight="1" thickBot="1" x14ac:dyDescent="0.3">
      <c r="A11" s="27" t="s">
        <v>36</v>
      </c>
      <c r="D11" s="15"/>
      <c r="G11" s="4"/>
      <c r="H11" s="4"/>
      <c r="I11" s="15"/>
      <c r="J11" s="4"/>
      <c r="K11" s="15"/>
      <c r="L11" s="15"/>
      <c r="M11" s="15"/>
      <c r="N11" s="4"/>
      <c r="O11" s="4"/>
    </row>
    <row r="12" spans="1:35" s="13" customFormat="1" ht="30" customHeight="1" thickBot="1" x14ac:dyDescent="0.3">
      <c r="A12" s="29" t="s">
        <v>14</v>
      </c>
      <c r="B12" s="29" t="s">
        <v>15</v>
      </c>
      <c r="C12" s="30" t="s">
        <v>16</v>
      </c>
      <c r="D12" s="28" t="s">
        <v>17</v>
      </c>
      <c r="E12" s="31" t="s">
        <v>18</v>
      </c>
      <c r="F12" s="31" t="s">
        <v>19</v>
      </c>
      <c r="G12" s="31" t="s">
        <v>20</v>
      </c>
      <c r="H12" s="30" t="s">
        <v>21</v>
      </c>
      <c r="I12" s="32" t="s">
        <v>22</v>
      </c>
      <c r="J12" s="29" t="s">
        <v>23</v>
      </c>
      <c r="K12" s="168" t="s">
        <v>127</v>
      </c>
      <c r="L12" s="29" t="s">
        <v>24</v>
      </c>
      <c r="M12" s="169" t="s">
        <v>129</v>
      </c>
      <c r="N12" s="29" t="s">
        <v>25</v>
      </c>
      <c r="O12" s="31" t="s">
        <v>26</v>
      </c>
      <c r="P12" s="33" t="s">
        <v>27</v>
      </c>
      <c r="Q12" s="34" t="s">
        <v>28</v>
      </c>
      <c r="S12" s="86" t="s">
        <v>78</v>
      </c>
      <c r="T12" s="87">
        <f>Q13+Q17+O21</f>
        <v>0</v>
      </c>
    </row>
    <row r="13" spans="1:35" s="42" customFormat="1" ht="30" customHeight="1" thickBot="1" x14ac:dyDescent="0.3">
      <c r="A13" s="37">
        <f>M9</f>
        <v>0</v>
      </c>
      <c r="B13" s="37">
        <f>W9</f>
        <v>0</v>
      </c>
      <c r="C13" s="38">
        <f>COUNTIF(AD2:AD8,"該当")</f>
        <v>0</v>
      </c>
      <c r="D13" s="36">
        <f>ROUNDDOWN(A13*税率等!B2,0)</f>
        <v>0</v>
      </c>
      <c r="E13" s="39">
        <f>ROUNDDOWN(B13*税率等!C2,0)</f>
        <v>0</v>
      </c>
      <c r="F13" s="39">
        <f>税率等!D2*C13</f>
        <v>0</v>
      </c>
      <c r="G13" s="39">
        <f>IF(C13=0,0,税率等!E2)</f>
        <v>0</v>
      </c>
      <c r="H13" s="38">
        <f>SUM(D13:G13)</f>
        <v>0</v>
      </c>
      <c r="I13" s="36">
        <f>T9</f>
        <v>0</v>
      </c>
      <c r="J13" s="37">
        <f>IF(I13&lt;=税率等!E12,7,IF(I13&lt;=(税率等!E11+(税率等!F11*V10)),5,IF(I13&lt;=(税率等!E10+(税率等!F10*V10)),2,"")))</f>
        <v>7</v>
      </c>
      <c r="K13" s="37">
        <f>COUNTIFS(AB2:AB8,"&lt;7",AD2:AD8,"該当")</f>
        <v>0</v>
      </c>
      <c r="L13" s="37">
        <f>IF(J13="","",F13*J13/10)</f>
        <v>0</v>
      </c>
      <c r="M13" s="39">
        <f>IF(J13="","",税率等!$D$2*(1-J13/10)*0.5*K13)</f>
        <v>0</v>
      </c>
      <c r="N13" s="37">
        <f>IF(J13="","",G13*J13/10)</f>
        <v>0</v>
      </c>
      <c r="O13" s="39" t="str">
        <f>IF(H13&gt;税率等!F2,H13-税率等!F2,"")</f>
        <v/>
      </c>
      <c r="P13" s="40">
        <f>SUM(L13:O13)</f>
        <v>0</v>
      </c>
      <c r="Q13" s="41">
        <f>ROUNDDOWN(H13-P13,-2)</f>
        <v>0</v>
      </c>
      <c r="T13" s="43"/>
    </row>
    <row r="14" spans="1:35" ht="9" customHeight="1" x14ac:dyDescent="0.25">
      <c r="A14" s="4"/>
      <c r="D14" s="15"/>
      <c r="G14" s="4"/>
      <c r="H14" s="4"/>
      <c r="I14" s="15"/>
      <c r="J14" s="4"/>
      <c r="K14" s="15"/>
      <c r="L14" s="15"/>
      <c r="M14" s="15"/>
    </row>
    <row r="15" spans="1:35" ht="30" customHeight="1" thickBot="1" x14ac:dyDescent="0.3">
      <c r="A15" s="27" t="s">
        <v>37</v>
      </c>
      <c r="D15" s="15"/>
      <c r="G15" s="4"/>
      <c r="H15" s="4"/>
      <c r="I15" s="15"/>
      <c r="J15" s="4"/>
      <c r="K15" s="15"/>
      <c r="L15" s="15"/>
      <c r="M15" s="15"/>
    </row>
    <row r="16" spans="1:35" s="13" customFormat="1" ht="30" customHeight="1" x14ac:dyDescent="0.25">
      <c r="A16" s="29" t="s">
        <v>14</v>
      </c>
      <c r="B16" s="29" t="s">
        <v>15</v>
      </c>
      <c r="C16" s="30" t="s">
        <v>16</v>
      </c>
      <c r="D16" s="28" t="s">
        <v>17</v>
      </c>
      <c r="E16" s="31" t="s">
        <v>18</v>
      </c>
      <c r="F16" s="31" t="s">
        <v>19</v>
      </c>
      <c r="G16" s="31" t="s">
        <v>20</v>
      </c>
      <c r="H16" s="30" t="s">
        <v>21</v>
      </c>
      <c r="I16" s="32" t="s">
        <v>22</v>
      </c>
      <c r="J16" s="29" t="s">
        <v>23</v>
      </c>
      <c r="K16" s="168" t="s">
        <v>127</v>
      </c>
      <c r="L16" s="29" t="s">
        <v>24</v>
      </c>
      <c r="M16" s="169" t="s">
        <v>129</v>
      </c>
      <c r="N16" s="29" t="s">
        <v>25</v>
      </c>
      <c r="O16" s="31" t="s">
        <v>26</v>
      </c>
      <c r="P16" s="33" t="s">
        <v>27</v>
      </c>
      <c r="Q16" s="34" t="s">
        <v>28</v>
      </c>
    </row>
    <row r="17" spans="1:20" s="42" customFormat="1" ht="30" customHeight="1" thickBot="1" x14ac:dyDescent="0.3">
      <c r="A17" s="37">
        <f>A13</f>
        <v>0</v>
      </c>
      <c r="B17" s="37">
        <f>B13</f>
        <v>0</v>
      </c>
      <c r="C17" s="38">
        <f>C13</f>
        <v>0</v>
      </c>
      <c r="D17" s="36">
        <f>ROUNDDOWN(A17*税率等!B3,0)</f>
        <v>0</v>
      </c>
      <c r="E17" s="39">
        <f>ROUNDDOWN(B17*税率等!C3,0)</f>
        <v>0</v>
      </c>
      <c r="F17" s="39">
        <f>税率等!D3*C17</f>
        <v>0</v>
      </c>
      <c r="G17" s="39">
        <f>IF(C17=0,0,税率等!E3)</f>
        <v>0</v>
      </c>
      <c r="H17" s="38">
        <f>SUM(D17:G17)</f>
        <v>0</v>
      </c>
      <c r="I17" s="36">
        <f>I13</f>
        <v>0</v>
      </c>
      <c r="J17" s="37">
        <f>J13</f>
        <v>7</v>
      </c>
      <c r="K17" s="37">
        <f>COUNTIFS(AB2:AB8,"&lt;7",AD2:AD8,"該当")</f>
        <v>0</v>
      </c>
      <c r="L17" s="37">
        <f>IF(J17="","",F17*J17/10)</f>
        <v>0</v>
      </c>
      <c r="M17" s="39">
        <f>IF(J17="","",税率等!$D$3*(1-J17/10)*0.5*K17)</f>
        <v>0</v>
      </c>
      <c r="N17" s="37">
        <f>IF(J17="","",G17*J17/10)</f>
        <v>0</v>
      </c>
      <c r="O17" s="39" t="str">
        <f>IF(H17&gt;税率等!F3,H17-税率等!F3,"")</f>
        <v/>
      </c>
      <c r="P17" s="40">
        <f>SUM(L17:O17)</f>
        <v>0</v>
      </c>
      <c r="Q17" s="41">
        <f>ROUNDDOWN(H17-P17,-2)</f>
        <v>0</v>
      </c>
      <c r="T17" s="43"/>
    </row>
    <row r="18" spans="1:20" ht="9" customHeight="1" x14ac:dyDescent="0.25">
      <c r="A18" s="4"/>
      <c r="D18" s="15"/>
      <c r="G18" s="4"/>
      <c r="H18" s="4"/>
      <c r="I18" s="15"/>
      <c r="J18" s="4"/>
      <c r="K18" s="15"/>
      <c r="L18" s="15"/>
      <c r="M18" s="15"/>
      <c r="N18" s="4"/>
      <c r="O18" s="4"/>
      <c r="S18" s="15"/>
    </row>
    <row r="19" spans="1:20" ht="30" customHeight="1" thickBot="1" x14ac:dyDescent="0.3">
      <c r="A19" s="27" t="s">
        <v>38</v>
      </c>
      <c r="D19" s="15"/>
      <c r="G19" s="4"/>
      <c r="H19" s="4"/>
      <c r="I19" s="15"/>
      <c r="J19" s="4"/>
      <c r="K19" s="15"/>
      <c r="L19" s="15"/>
      <c r="M19" s="15"/>
      <c r="N19" s="4"/>
      <c r="O19" s="4"/>
      <c r="S19" s="15"/>
    </row>
    <row r="20" spans="1:20" s="13" customFormat="1" ht="30" customHeight="1" x14ac:dyDescent="0.25">
      <c r="A20" s="29" t="s">
        <v>14</v>
      </c>
      <c r="B20" s="29" t="s">
        <v>15</v>
      </c>
      <c r="C20" s="30" t="s">
        <v>16</v>
      </c>
      <c r="D20" s="28" t="s">
        <v>17</v>
      </c>
      <c r="E20" s="31" t="s">
        <v>18</v>
      </c>
      <c r="F20" s="31" t="s">
        <v>19</v>
      </c>
      <c r="G20" s="31" t="s">
        <v>20</v>
      </c>
      <c r="H20" s="30" t="s">
        <v>21</v>
      </c>
      <c r="I20" s="32" t="s">
        <v>22</v>
      </c>
      <c r="J20" s="29" t="s">
        <v>23</v>
      </c>
      <c r="K20" s="29" t="s">
        <v>24</v>
      </c>
      <c r="L20" s="29" t="s">
        <v>25</v>
      </c>
      <c r="M20" s="31" t="s">
        <v>26</v>
      </c>
      <c r="N20" s="33" t="s">
        <v>27</v>
      </c>
      <c r="O20" s="34" t="s">
        <v>28</v>
      </c>
      <c r="R20" s="35"/>
    </row>
    <row r="21" spans="1:20" s="42" customFormat="1" ht="30" customHeight="1" thickBot="1" x14ac:dyDescent="0.3">
      <c r="A21" s="37">
        <f>M10</f>
        <v>0</v>
      </c>
      <c r="B21" s="37">
        <f>W10</f>
        <v>0</v>
      </c>
      <c r="C21" s="38">
        <f>COUNTIF(AE2:AE8,"該当")</f>
        <v>0</v>
      </c>
      <c r="D21" s="36">
        <f>ROUNDDOWN(A21*税率等!B4,0)</f>
        <v>0</v>
      </c>
      <c r="E21" s="39">
        <f>ROUNDDOWN(B21*税率等!C4,0)</f>
        <v>0</v>
      </c>
      <c r="F21" s="39">
        <f>税率等!D4*C21</f>
        <v>0</v>
      </c>
      <c r="G21" s="39">
        <f>IF(C21=0,0,税率等!E4)</f>
        <v>0</v>
      </c>
      <c r="H21" s="38">
        <f>SUM(D21:G21)</f>
        <v>0</v>
      </c>
      <c r="I21" s="36">
        <f>I13</f>
        <v>0</v>
      </c>
      <c r="J21" s="37">
        <f>J13</f>
        <v>7</v>
      </c>
      <c r="K21" s="37">
        <f>IF(J21="","",F21*J21/10)</f>
        <v>0</v>
      </c>
      <c r="L21" s="37">
        <f>IF(J21="","",G21*J21/10)</f>
        <v>0</v>
      </c>
      <c r="M21" s="39" t="str">
        <f>IF(H21&gt;税率等!F4,H21-税率等!F4,"")</f>
        <v/>
      </c>
      <c r="N21" s="40">
        <f>SUM(K21:M21)</f>
        <v>0</v>
      </c>
      <c r="O21" s="41">
        <f>ROUNDDOWN(H21-N21,-2)</f>
        <v>0</v>
      </c>
      <c r="R21" s="43"/>
    </row>
  </sheetData>
  <phoneticPr fontId="1"/>
  <dataValidations count="1">
    <dataValidation allowBlank="1" showErrorMessage="1" sqref="U2:U5 V9:V10 AF2:XFD8 U6:AE8 W2:AE5 A2:T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仮計算 (月割対応版)</vt:lpstr>
      <vt:lpstr>税率等</vt:lpstr>
      <vt:lpstr>4</vt:lpstr>
      <vt:lpstr>5</vt:lpstr>
      <vt:lpstr>6</vt:lpstr>
      <vt:lpstr>7</vt:lpstr>
      <vt:lpstr>8</vt:lpstr>
      <vt:lpstr>9</vt:lpstr>
      <vt:lpstr>10</vt:lpstr>
      <vt:lpstr>11</vt:lpstr>
      <vt:lpstr>12</vt:lpstr>
      <vt:lpstr>13</vt:lpstr>
      <vt:lpstr>14</vt:lpstr>
      <vt:lpstr>15</vt:lpstr>
      <vt:lpstr>'仮計算 (月割対応版)'!Print_Area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2021-07-14T10:35:58Z</dcterms:created>
  <dcterms:modified xsi:type="dcterms:W3CDTF">2022-04-27T09:18:41Z</dcterms:modified>
</cp:coreProperties>
</file>